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officeDocument/2006/relationships/extended-properties" Target="docProps/app.xml"/><Relationship Id="rId3" Type="http://schemas.openxmlformats.org/package/2006/relationships/metadata/core-properties" Target="docProps/core.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rupBuild="25128"/>
  <workbookPr defaultThemeVersion="166925"/>
  <bookViews>
    <workbookView xWindow="-108" yWindow="-108" windowWidth="23256" windowHeight="12576" activeTab="1"/>
  </bookViews>
  <sheets>
    <sheet name="   SORTING -- STATS   " sheetId="1" r:id="rId1"/>
    <sheet name="   DETAILED STATS   " sheetId="2" r:id="rId2"/>
  </sheets>
  <definedNames/>
  <calcPr/>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<sst xmlns="http://schemas.openxmlformats.org/spreadsheetml/2006/main" uniqueCount="269" count="269">
  <si>
    <t>E</t>
  </si>
  <si>
    <t>L</t>
  </si>
  <si>
    <t>-100+</t>
  </si>
  <si>
    <t>-70 to -99</t>
  </si>
  <si>
    <t>-60 to -69</t>
  </si>
  <si>
    <t>-50 to -59</t>
  </si>
  <si>
    <t>-40 to -49</t>
  </si>
  <si>
    <t>-30 to -39</t>
  </si>
  <si>
    <t>-20 to -29</t>
  </si>
  <si>
    <t>-10 to -19</t>
  </si>
  <si>
    <t>-1 to -9</t>
  </si>
  <si>
    <t>TOTAL</t>
  </si>
  <si>
    <t>10+</t>
  </si>
  <si>
    <t>10-</t>
  </si>
  <si>
    <t>200+</t>
  </si>
  <si>
    <t>1-10</t>
  </si>
  <si>
    <t>11-20</t>
  </si>
  <si>
    <t>21-30</t>
  </si>
  <si>
    <t>31-40</t>
  </si>
  <si>
    <t>41-50</t>
  </si>
  <si>
    <t>51-60</t>
  </si>
  <si>
    <t>61-70</t>
  </si>
  <si>
    <t>71-80</t>
  </si>
  <si>
    <t>81-90</t>
  </si>
  <si>
    <t>91-100</t>
  </si>
  <si>
    <t>101-150</t>
  </si>
  <si>
    <t>151-200</t>
  </si>
  <si>
    <t>Length</t>
  </si>
  <si>
    <t>Exposition   •</t>
  </si>
  <si>
    <t>spins</t>
  </si>
  <si>
    <t>total</t>
  </si>
  <si>
    <t>max</t>
  </si>
  <si>
    <t>drawdown</t>
  </si>
  <si>
    <t>games</t>
  </si>
  <si>
    <t>units</t>
  </si>
  <si>
    <t>average</t>
  </si>
  <si>
    <t>profit</t>
  </si>
  <si>
    <t>rate</t>
  </si>
  <si>
    <t>overall</t>
  </si>
  <si>
    <t>per session</t>
  </si>
  <si>
    <t>made</t>
  </si>
  <si>
    <t>ratio</t>
  </si>
  <si>
    <t>per game</t>
  </si>
  <si>
    <t>TOTAL GAMES</t>
  </si>
  <si>
    <t>SUM(COUNTIFS($G$30:$G$129,"&gt;=-99",$G$30:$G$129,"&lt;=-70"))</t>
  </si>
  <si>
    <t>SUM(COUNTIFS($G$30:$G$129,"&gt;=-99",$G$30:$G$129,"&lt;=-70"),COUNTIFS($I$30:$I$129,"&gt;=-99",$I$30:$I$129,"&lt;=-70"),COUNTIFS($K$30:$K$129,"&gt;=-99",$K$30:$K$129,"&lt;=-70"),COUNTIFS($M$30:$M$129,"&gt;=-99",$M$30:$M$129,"&lt;=-70"),COUNTIFS($O$30:$O$129,"&gt;=-99",$O$30:$O$129,"&lt;=-70"))</t>
  </si>
  <si>
    <t xml:space="preserve">    =SUM(COUNTIFS($G$30:$G$129,"&gt;=-99",$G$30:$G$129,"&lt;=-70"),COUNTIFS($I$30:$I$129,"&gt;=-99",$I$30:$I$129,"&lt;=-70"),COUNTIFS($K$30:$K$129,"&gt;=-99",$K$30:$K$129,"&lt;=-70"),COUNTIFS($M$30:$M$129,"&gt;=-99",$M$30:$M$129,"&lt;=-70"),COUNTIFS($O$30:$O$129,"&gt;=-99",$O$30:$O$129,"&lt;=-70"),COUNTIFS($q$30:$q$129,"&gt;=-99",$q$30:$q$129,"&lt;=-70"),COUNTIFS($s$30:$s$129,"&gt;=-99",$s$30:$s$129,"&lt;=-70"),COUNTIFS($u$30:$u$129,"&gt;=-99",$u$30:$u$129,"&lt;=-70"),COUNTIFS($x$30:$x$129,"&gt;=-99",$x$30:$x$129,"&lt;=-70"),COUNTIFS($z$30:$z$129,"&gt;=-99",$z$30:$z$129,"&lt;=-70"),COUNTIFS($ab$30:$ab$129,"&gt;=-99",$ab$30:$ab$129,"&lt;=-70"),COUNTIFS($ad$30:$ad$129,"&gt;=-99",$ad$30:$ad$129,"&lt;=-70"),COUNTIFS($af$30:$af$129,"&gt;=-99",$af$30:$af$129,"&lt;=-70"),COUNTIFS($ah$30:$ah$129,"&gt;=-99",$ah$30:$ah$129,"&lt;=-70"),COUNTIFS($al$30:$al$129,"&gt;=-99",$al$30:$al$129,"&lt;=-70"),COUNTIFS($am$30:$am$129,"&gt;=-99",$am$30:$am$129,"&lt;=-70"),COUNTIFS($ao$30:$ao$129,"&gt;=-99",$ao$30:$ao$129,"&lt;=-70"),COUNTIFS($aq$30:$aq$129,"&gt;=-99",$aq$30:$aq$129,"&lt;=-70"),COUNTIFS($as$30:$as$129,"&gt;=-99",$as$30:$as$129,"&lt;=-70"),COUNTIFS($au$30:$au$129,"&gt;=-99",$au$30:$au$129,"&lt;=-70"))</t>
  </si>
  <si>
    <t>SUM($av$30:$av$129)</t>
  </si>
  <si>
    <t>-100 to -120</t>
  </si>
  <si>
    <t>-120 to -150</t>
  </si>
  <si>
    <t>-</t>
  </si>
  <si>
    <t>-121 to -150</t>
  </si>
  <si>
    <t>151 to -180</t>
  </si>
  <si>
    <t>-181 to -200</t>
  </si>
  <si>
    <t>-201 to 300</t>
  </si>
  <si>
    <t>-300+</t>
  </si>
  <si>
    <t>+</t>
  </si>
  <si>
    <t>-151 to -180</t>
  </si>
  <si>
    <t>200-300</t>
  </si>
  <si>
    <t>300+</t>
  </si>
  <si>
    <t>sum(</t>
  </si>
  <si>
    <t>per spin</t>
  </si>
  <si>
    <t>average profit</t>
  </si>
  <si>
    <t>ratio per</t>
  </si>
  <si>
    <t>game</t>
  </si>
  <si>
    <t>spin</t>
  </si>
  <si>
    <t>@400</t>
  </si>
  <si>
    <t>spins max</t>
  </si>
  <si>
    <t>@≈400</t>
  </si>
  <si>
    <t>o</t>
  </si>
  <si>
    <t>1-</t>
  </si>
  <si>
    <t>1-100</t>
  </si>
  <si>
    <t>1-50</t>
  </si>
  <si>
    <t>2-100</t>
  </si>
  <si>
    <t>2-25</t>
  </si>
  <si>
    <t>2-50</t>
  </si>
  <si>
    <t>3-75</t>
  </si>
  <si>
    <t>3-100</t>
  </si>
  <si>
    <t>4-100</t>
  </si>
  <si>
    <t>5-100</t>
  </si>
  <si>
    <t>1,</t>
  </si>
  <si>
    <t>150x2</t>
  </si>
  <si>
    <t>150x3</t>
  </si>
  <si>
    <t>&amp;</t>
  </si>
  <si>
    <t>Sessions</t>
  </si>
  <si>
    <t>BU</t>
  </si>
  <si>
    <t>-,0</t>
  </si>
  <si>
    <t>!</t>
  </si>
  <si>
    <t>150-43</t>
  </si>
  <si>
    <t>300-105</t>
  </si>
  <si>
    <t>3000-107</t>
  </si>
  <si>
    <t>-150 tops</t>
  </si>
  <si>
    <t>tops</t>
  </si>
  <si>
    <t>top</t>
  </si>
  <si>
    <t>(96-100)</t>
  </si>
  <si>
    <t>(24-76)</t>
  </si>
  <si>
    <t>(24-150)</t>
  </si>
  <si>
    <t>(43-150)</t>
  </si>
  <si>
    <t>(43-76)</t>
  </si>
  <si>
    <t>(43-100)</t>
  </si>
  <si>
    <t>↑</t>
  </si>
  <si>
    <t>↓</t>
  </si>
  <si>
    <t>%</t>
  </si>
  <si>
    <t>100x2</t>
  </si>
  <si>
    <t>(</t>
  </si>
  <si>
    <t>(24-100)</t>
  </si>
  <si>
    <t>p</t>
  </si>
  <si>
    <t>q</t>
  </si>
  <si>
    <t>p-q</t>
  </si>
  <si>
    <t>1-p</t>
  </si>
  <si>
    <t>1-q</t>
  </si>
  <si>
    <t>var</t>
  </si>
  <si>
    <t>p*q</t>
  </si>
  <si>
    <t>p x q</t>
  </si>
  <si>
    <t>std.dev</t>
  </si>
  <si>
    <t>√p x q</t>
  </si>
  <si>
    <t>√(p x q)</t>
  </si>
  <si>
    <t>A single standard deviation/sigma covers 68.27% of outcomes.</t>
  </si>
  <si>
    <t>Two sigma covers 95.45% of outcomes.</t>
  </si>
  <si>
    <t>Three sigma covers 99.75% of outcomes.</t>
  </si>
  <si>
    <t>Four sigma covers 99.9936 of outcomes</t>
  </si>
  <si>
    <t>Five sigma covers 99.99994% of outcomes</t>
  </si>
  <si>
    <t>Six sigma covers 99.9999998% of outcomes</t>
  </si>
  <si>
    <t>sigma</t>
  </si>
  <si>
    <t>std.dev = sigma</t>
  </si>
  <si>
    <t>probability of success</t>
  </si>
  <si>
    <t>probability of failure</t>
  </si>
  <si>
    <t>variance</t>
  </si>
  <si>
    <t>standard deviation = sigma</t>
  </si>
  <si>
    <t>If you know the probability of the succes event 'p' then you know the probability of the failure event q = 1-p. Or you can flip it around if you know the probability of failure q then you know the probability of success p = 1 -q</t>
  </si>
  <si>
    <t>Or you can flip it around if you know the probability of failure q then you know the probability of success p = 1 -q</t>
  </si>
  <si>
    <t>If you know the probability of the succes event 'p' then you know the probability of the failure event q = 1-p.</t>
  </si>
  <si>
    <t>Once you have p and q you can compute the variance var = p × q. std.dev = √(p×q)</t>
  </si>
  <si>
    <t>The standard deviation is just the square root of the variance.</t>
  </si>
  <si>
    <t>So multiply you sigma by whatever confidence you want 2,3,4,5,6 and that will tell you your expected deviation from the mean.</t>
  </si>
  <si>
    <t>number of trials</t>
  </si>
  <si>
    <t>n</t>
  </si>
  <si>
    <t>????</t>
  </si>
  <si>
    <t>should i input here thr=e number of spins, or the number of games -- regarding the Marti bundling?</t>
  </si>
  <si>
    <t>should i input here the number of spins, or the number of games -- regarding the Marti bundling?</t>
  </si>
  <si>
    <t>mean for number of trials</t>
  </si>
  <si>
    <t>mean/°trials</t>
  </si>
  <si>
    <t>p x q x n</t>
  </si>
  <si>
    <t>=</t>
  </si>
  <si>
    <t>p x q x n = var x n</t>
  </si>
  <si>
    <t>standard deviation for n trials</t>
  </si>
  <si>
    <t>√(var x n)</t>
  </si>
  <si>
    <t>sigma/°trials</t>
  </si>
  <si>
    <t>syandard error</t>
  </si>
  <si>
    <t>2 x sigma/°trials</t>
  </si>
  <si>
    <t>standard error</t>
  </si>
  <si>
    <t>se</t>
  </si>
  <si>
    <t xml:space="preserve">confidence interval </t>
  </si>
  <si>
    <t>2 x √(var x n)</t>
  </si>
  <si>
    <t>99.81±</t>
  </si>
  <si>
    <t>←  one in a million event</t>
  </si>
  <si>
    <t>binomial distribution</t>
  </si>
  <si>
    <t>p x n</t>
  </si>
  <si>
    <t>mean success</t>
  </si>
  <si>
    <t>variance for number of trials</t>
  </si>
  <si>
    <t xml:space="preserve"> or p is used to refer to the probability of something happening successfully and q or Q is the compliment, meaning the probability of the event not happening (i.e. failure). This is also known as a Bernoulli trial in which the probability does not change between attempts and there are just two possible outcomes "success" and "failure".</t>
  </si>
  <si>
    <t xml:space="preserve"> </t>
  </si>
  <si>
    <t>Given any probability, we can simply flip it to get the number of occurrences where we would expect to see it. With roulette 1/37 represents the probability of the ball landing in a pocket and taking its inverse by flipping it 1/p = 37/1 = 37 spins on average to hit.</t>
  </si>
  <si>
    <t>P or p is used to refer to the probability of something happening successfully and q or Q is the compliment, meaning the probability of the event not happening (i.e. failure). This is also known as a Bernoulli trial in which the probability does not change between attempts and there are just two possible outcomes "success" and "failure".</t>
  </si>
  <si>
    <t>P or p is used to refer to the probability of something happening successfully and q or Q is the compliment,</t>
  </si>
  <si>
    <t>meaning the probability of the event not happening (i.e. failure). This is also known as a Bernoulli trial in which the probability does not change between attempts and there are just two possible outcomes "success" and "failure".</t>
  </si>
  <si>
    <t>meaning the probability of the event not happening (i.e. failure). This is also known as a Bernoulli trial in which</t>
  </si>
  <si>
    <t xml:space="preserve"> in which the probability does not change between attempts and there are just two possible outcomes "success" and "failure".</t>
  </si>
  <si>
    <t>Given any probability, we can simply flip it to get the number of occurrences where we would expect to see it.</t>
  </si>
  <si>
    <t>With roulette 1/37 represents the probability of the ball landing in a pocket and taking its inverse by flipping it 1/p = 37/1 = 37 spins on average to hit.</t>
  </si>
  <si>
    <t>inversed probability of success</t>
  </si>
  <si>
    <t>inversed probability of failure</t>
  </si>
  <si>
    <t>1/q</t>
  </si>
  <si>
    <t>1 - q</t>
  </si>
  <si>
    <t>1 - p</t>
  </si>
  <si>
    <t>1 /p</t>
  </si>
  <si>
    <t>1 /q</t>
  </si>
  <si>
    <t>inv.p</t>
  </si>
  <si>
    <t>inv.q</t>
  </si>
  <si>
    <t>1/</t>
  </si>
  <si>
    <t>by flipping it 1/p = 37/1 = 37 spins on average to hit.</t>
  </si>
  <si>
    <t>With roulette 1/37 represents the probability of the ball landing in a pocket and taking its inverse</t>
  </si>
  <si>
    <t>1 / p</t>
  </si>
  <si>
    <t>1 / q</t>
  </si>
  <si>
    <t>std.dev = Σ</t>
  </si>
  <si>
    <t>insert number of games</t>
  </si>
  <si>
    <t>number of games</t>
  </si>
  <si>
    <t>99.82±</t>
  </si>
  <si>
    <t>10.99	5.38</t>
  </si>
  <si>
    <t xml:space="preserve">p  probability of an event happening successfully, reliability (=complete)         </t>
  </si>
  <si>
    <t>q  probability of an event not happening (=non-complete)</t>
  </si>
  <si>
    <t>inv.p  inversed success probability, expected number of occurrences in which</t>
  </si>
  <si>
    <t xml:space="preserve">            success is to be seen</t>
  </si>
  <si>
    <t>inv.q  inversed non-success probability, expected number of event instances</t>
  </si>
  <si>
    <t xml:space="preserve">            non-success is to be seen</t>
  </si>
  <si>
    <t>var  variance, a measure of dispersion, or far a set of numbers (data) is spread</t>
  </si>
  <si>
    <t xml:space="preserve">         out from their average value (means the expectation is only ideal)</t>
  </si>
  <si>
    <t>n  instances of an event (can be a spin, game, session; here game)</t>
  </si>
  <si>
    <t>mean success average rate of success</t>
  </si>
  <si>
    <t>variance for number of trials  a measure of dispersion within the specified number</t>
  </si>
  <si>
    <t xml:space="preserve">                                                         of events</t>
  </si>
  <si>
    <t>sigma, std.dev  is a measure of the amount of variation or dispersion of</t>
  </si>
  <si>
    <t xml:space="preserve">                              a set of values</t>
  </si>
  <si>
    <t>se  standard error, an estimate of how far the sample mean is likely to be from</t>
  </si>
  <si>
    <t xml:space="preserve">                                    the population mean</t>
  </si>
  <si>
    <t>conf.int  confidence interval, tells the possible range around the estimate &amp; also</t>
  </si>
  <si>
    <t xml:space="preserve">                 about how stable the estimate is .. meaning one that would be close to</t>
  </si>
  <si>
    <t xml:space="preserve">                 the same value play was repeated.</t>
  </si>
  <si>
    <t xml:space="preserve">probability of an event happening successfully, reliability (=complete)         </t>
  </si>
  <si>
    <t>inv.p  inversed success probability, expected number of occurrences in which success is to be seen</t>
  </si>
  <si>
    <t>inv.q  inversed non-success probability, expected number of event instances non-succes is to be seen</t>
  </si>
  <si>
    <t>probability of an event not happening (=non-complete)</t>
  </si>
  <si>
    <t>expected number of occurrences in which success is to be seen</t>
  </si>
  <si>
    <t>expected number of event instances non-succes is to be seen</t>
  </si>
  <si>
    <t>, a measure of dispersion, or far a set of numbers (data) is spread</t>
  </si>
  <si>
    <t xml:space="preserve">  is a measure of the amount of variation or dispersion of</t>
  </si>
  <si>
    <t>a measure of the amount of variation or dispersion of  a set of values</t>
  </si>
  <si>
    <t>a measure of dispersion, or far a set of numbers (data) is spread</t>
  </si>
  <si>
    <t>individual games to profit played</t>
  </si>
  <si>
    <t>average rate of success</t>
  </si>
  <si>
    <t>event - individual games to profit played</t>
  </si>
  <si>
    <t>event = individual games to profit played</t>
  </si>
  <si>
    <t xml:space="preserve">variance for number of trials  a measure of dispersion within the specified number </t>
  </si>
  <si>
    <t>a measure of the amount of variation or dispersion of a set of values within the specified number of events</t>
  </si>
  <si>
    <t>a measure of dispersion within the specified number of events</t>
  </si>
  <si>
    <t>a measure of dispersion, or how far a set of numbers (data) is spread</t>
  </si>
  <si>
    <t>average rate of success = successful e entd</t>
  </si>
  <si>
    <t>average rate of success = successful events</t>
  </si>
  <si>
    <t>dispersion within the specified number of events</t>
  </si>
  <si>
    <t>the amount of variation, or dispersion of a set of values, within the specified number of events</t>
  </si>
  <si>
    <t>a measure of the amount of variation, or dispersion of  a set of values</t>
  </si>
  <si>
    <t>an estimate of how far the sample mean is likely to be from</t>
  </si>
  <si>
    <t>an estimate of how far the sample mean is likely to be from the population mean</t>
  </si>
  <si>
    <t>conf.int  confidence interval, tells the possible range around the estimate &amp;</t>
  </si>
  <si>
    <t xml:space="preserve"> also about how stable the estimate is .. meaning one that would be close to</t>
  </si>
  <si>
    <t>the same value play was repeated.</t>
  </si>
  <si>
    <t>manual input fields</t>
  </si>
  <si>
    <t xml:space="preserve">    99.82±</t>
  </si>
  <si>
    <t xml:space="preserve">     99.82±</t>
  </si>
  <si>
    <t xml:space="preserve">                99.82±</t>
  </si>
  <si>
    <t xml:space="preserve">               99.82 ±</t>
  </si>
  <si>
    <t xml:space="preserve">             99.82  ± </t>
  </si>
  <si>
    <t xml:space="preserve">               99.82  ± </t>
  </si>
  <si>
    <t xml:space="preserve">99.82  ± </t>
  </si>
  <si>
    <t xml:space="preserve">99.82      ± </t>
  </si>
  <si>
    <t xml:space="preserve">99.82                ± </t>
  </si>
  <si>
    <t>99.82          ±</t>
  </si>
  <si>
    <t>99.82        ±</t>
  </si>
  <si>
    <t xml:space="preserve"> 99.82        ±</t>
  </si>
  <si>
    <t xml:space="preserve"> 99.82       ±</t>
  </si>
  <si>
    <t>tells the possible range around the estimate &amp;</t>
  </si>
  <si>
    <t xml:space="preserve"> meaning one that would be close to</t>
  </si>
  <si>
    <t xml:space="preserve">tells the possible range around the estimate &amp; also about how stable the estimate is .. </t>
  </si>
  <si>
    <t>the same value play was repeated f the same value play was repeated.</t>
  </si>
  <si>
    <t>meaning one that would be close to the same value play was repeated f the same value play was repeated.</t>
  </si>
  <si>
    <t>meaning one that would be close to the same value if play was repeated</t>
  </si>
  <si>
    <t>tells the possible range around the estimate &amp; also about</t>
  </si>
  <si>
    <t xml:space="preserve">how stable the estimate is .. </t>
  </si>
  <si>
    <t>meaning one that would be close to the same value if play was repeated meaning one that would be close to the same value if play was repeated</t>
  </si>
  <si>
    <t>how stable the estimate is .. meaning one that would be close to the same value if play was repeated meaning one that would be close to the same value if play was repeated</t>
  </si>
  <si>
    <t>how stable the estimate is .. meaning one that would be</t>
  </si>
  <si>
    <t>close to the same value if play was repeated</t>
  </si>
  <si>
    <t>→ UNHIDE for more game fieldx</t>
  </si>
  <si>
    <t>→ UNHIDE for more game fields</t>
  </si>
  <si>
    <t>If you know the probability of the succes event 'p' then you know the probability of the failure event q = 1 - p.</t>
  </si>
  <si>
    <t>Or you can flip it around if you know the probability of failure q then you know the probability of success p = 1 - q</t>
  </si>
  <si>
    <t>10- in %</t>
  </si>
  <si>
    <t>10- in %  versus session total games</t>
  </si>
  <si>
    <t>10- in  %  versus session total games</t>
  </si>
</sst>
</file>

<file path=xl/styles.xml><?xml version="1.0" encoding="utf-8"?>
<styleSheet xmlns="http://schemas.openxmlformats.org/spreadsheetml/2006/main">
  <numFmts count="6">
    <numFmt numFmtId="0" formatCode="General"/>
    <numFmt numFmtId="164" formatCode="0.0000"/>
    <numFmt numFmtId="16" formatCode="d-mmm"/>
    <numFmt numFmtId="1" formatCode="0"/>
    <numFmt numFmtId="2" formatCode="0.00"/>
    <numFmt numFmtId="165" formatCode="0.000000"/>
  </numFmts>
  <fonts count="27">
    <font>
      <name val="Calibri"/>
      <sz val="11"/>
    </font>
    <font>
      <name val="Calibri"/>
      <sz val="11"/>
    </font>
    <font>
      <name val="Calibri"/>
      <sz val="9"/>
    </font>
    <font>
      <name val="Calibri"/>
      <sz val="11"/>
    </font>
    <font>
      <name val="Calibri"/>
      <sz val="11"/>
    </font>
    <font>
      <name val="Calibri"/>
      <sz val="11"/>
    </font>
    <font>
      <name val="Calibri"/>
      <sz val="11"/>
    </font>
    <font>
      <name val="Calibri"/>
      <b/>
      <sz val="8"/>
      <color rgb="FFFF0000"/>
    </font>
    <font>
      <name val="Calibri"/>
      <b/>
      <sz val="11"/>
    </font>
    <font>
      <name val="Calibri"/>
      <sz val="8"/>
    </font>
    <font>
      <name val="Calibri"/>
      <sz val="11"/>
    </font>
    <font>
      <name val="Calibri"/>
      <sz val="11"/>
    </font>
    <font>
      <name val="Calibri"/>
      <sz val="11"/>
    </font>
    <font>
      <name val="Calibri"/>
      <sz val="11"/>
    </font>
    <font>
      <name val="Calibri"/>
      <b/>
      <sz val="11"/>
      <color rgb="FFFF0000"/>
    </font>
    <font>
      <name val="Calibri"/>
      <sz val="10"/>
    </font>
    <font>
      <name val="Calibri"/>
      <sz val="9"/>
      <color rgb="FF000000"/>
    </font>
    <font>
      <name val="Calibri"/>
      <sz val="11"/>
    </font>
    <font>
      <name val="Calibri"/>
      <b/>
      <sz val="9"/>
      <color rgb="FF000000"/>
    </font>
    <font>
      <name val="Calibri"/>
      <b/>
      <sz val="9"/>
    </font>
    <font>
      <name val="Calibri"/>
      <sz val="11"/>
    </font>
    <font>
      <name val="Calibri"/>
      <b/>
      <sz val="9"/>
      <color rgb="FFFF0000"/>
    </font>
    <font>
      <name val="Calibri"/>
      <sz val="11"/>
    </font>
    <font>
      <name val="Calibri"/>
      <sz val="8"/>
    </font>
    <font>
      <name val="Calibri"/>
      <sz val="8"/>
    </font>
    <font>
      <name val="Calibri"/>
      <sz val="11"/>
      <color rgb="FF000000"/>
    </font>
    <font>
      <name val="Calibri"/>
      <sz val="11"/>
    </font>
  </fonts>
  <fills count="5">
    <fill>
      <patternFill patternType="none"/>
    </fill>
    <fill>
      <patternFill patternType="gray125"/>
    </fill>
    <fill>
      <patternFill patternType="solid">
        <fgColor rgb="FF808080"/>
      </patternFill>
    </fill>
    <fill>
      <patternFill patternType="solid">
        <fgColor rgb="FFC0C0C0"/>
      </patternFill>
    </fill>
    <fill>
      <patternFill patternType="solid">
        <fgColor rgb="FFFF0000"/>
      </patternFill>
    </fill>
  </fills>
  <borders count="15">
    <border>
      <left/>
      <right/>
      <top/>
      <bottom/>
      <diagonal/>
    </border>
    <border>
      <left style="thin">
        <color indexed="64"/>
      </left>
      <right/>
      <top/>
      <bottom/>
      <diagonal/>
    </border>
    <border>
      <left/>
      <right style="thin">
        <color indexed="64"/>
      </right>
      <top/>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alignment vertical="center"/>
    </xf>
  </cellStyleXfs>
  <cellXfs count="103">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0" xfId="0" applyAlignment="1">
      <alignment horizontal="right" vertical="center"/>
    </xf>
    <xf numFmtId="0" fontId="4" fillId="0" borderId="0" xfId="0" applyAlignment="1">
      <alignment horizontal="right" vertical="center"/>
    </xf>
    <xf numFmtId="0" fontId="5" fillId="0" borderId="0" xfId="0" applyFont="1" applyBorder="1" applyAlignment="1">
      <alignment horizontal="center" vertical="center"/>
    </xf>
    <xf numFmtId="0" fontId="6" fillId="0" borderId="0" xfId="0" applyBorder="1">
      <alignment vertical="center"/>
    </xf>
    <xf numFmtId="0" fontId="2" fillId="0" borderId="0" xfId="0" applyFont="1" applyBorder="1" applyAlignment="1">
      <alignment horizontal="center" vertical="center"/>
    </xf>
    <xf numFmtId="0" fontId="7" fillId="0" borderId="0" xfId="0" applyFont="1" applyBorder="1" applyAlignment="1">
      <alignment horizontal="left" vertical="center"/>
    </xf>
    <xf numFmtId="0" fontId="5" fillId="0" borderId="0" xfId="0" applyBorder="1" applyAlignment="1">
      <alignment horizontal="right" vertical="center"/>
    </xf>
    <xf numFmtId="0" fontId="2" fillId="0" borderId="0" xfId="0" applyFont="1" applyBorder="1" applyAlignment="1">
      <alignment horizontal="center" vertical="center"/>
    </xf>
    <xf numFmtId="0" fontId="8" fillId="0" borderId="0" xfId="0" applyFont="1" applyAlignment="1">
      <alignment horizontal="center" vertical="center"/>
    </xf>
    <xf numFmtId="0" fontId="2" fillId="0" borderId="0" xfId="0" applyFont="1" applyAlignment="1">
      <alignment horizontal="center" vertical="center" wrapText="1"/>
    </xf>
    <xf numFmtId="164" fontId="2" fillId="0" borderId="0" xfId="0" applyNumberFormat="1" applyFont="1" applyAlignment="1">
      <alignment horizontal="center" vertical="center"/>
    </xf>
    <xf numFmtId="0" fontId="3" fillId="0" borderId="0" xfId="0" applyAlignment="1">
      <alignment horizontal="center" vertical="center"/>
    </xf>
    <xf numFmtId="16" fontId="8" fillId="0" borderId="0" xfId="0" applyNumberFormat="1" applyFont="1" applyAlignment="1" quotePrefix="1">
      <alignment horizontal="center" vertical="center"/>
    </xf>
    <xf numFmtId="164" fontId="2" fillId="0" borderId="0" xfId="0" applyNumberFormat="1" applyFont="1" applyBorder="1" applyAlignment="1">
      <alignment horizontal="center" vertical="center"/>
    </xf>
    <xf numFmtId="164" fontId="9" fillId="0" borderId="0" xfId="0" applyNumberFormat="1" applyFont="1" applyBorder="1" applyAlignment="1">
      <alignment horizontal="center" vertical="center"/>
    </xf>
    <xf numFmtId="1" fontId="9" fillId="0" borderId="0" xfId="0" applyNumberFormat="1" applyFont="1" applyBorder="1" applyAlignment="1">
      <alignment horizontal="center" vertical="center"/>
    </xf>
    <xf numFmtId="164" fontId="9" fillId="0" borderId="0" xfId="0" applyNumberFormat="1" applyFont="1" applyBorder="1" applyAlignment="1">
      <alignment horizontal="center" vertical="center"/>
    </xf>
    <xf numFmtId="0" fontId="2" fillId="0" borderId="0" xfId="0" applyFont="1" applyAlignment="1">
      <alignment horizontal="center" vertical="center"/>
    </xf>
    <xf numFmtId="0" fontId="8" fillId="0" borderId="0" xfId="0" applyFont="1" applyAlignment="1" quotePrefix="1">
      <alignment horizontal="center" vertical="center"/>
    </xf>
    <xf numFmtId="0" fontId="8" fillId="2" borderId="0" xfId="0" applyFont="1" applyFill="1" applyAlignment="1">
      <alignment horizontal="center" vertical="center"/>
    </xf>
    <xf numFmtId="164" fontId="2" fillId="2" borderId="0" xfId="0" applyNumberFormat="1" applyFont="1" applyFill="1" applyAlignment="1">
      <alignment horizontal="center" vertical="center"/>
    </xf>
    <xf numFmtId="0" fontId="8" fillId="3" borderId="0" xfId="0" applyFont="1" applyFill="1" applyAlignment="1">
      <alignment horizontal="center" vertical="center"/>
    </xf>
    <xf numFmtId="0" fontId="2" fillId="0" borderId="0" xfId="0" applyFont="1" applyFill="1" applyAlignment="1">
      <alignment horizontal="center" vertical="center"/>
    </xf>
    <xf numFmtId="164" fontId="2" fillId="0" borderId="0" xfId="0" applyNumberFormat="1" applyFont="1" applyFill="1" applyAlignment="1">
      <alignment horizontal="center" vertical="center"/>
    </xf>
    <xf numFmtId="164" fontId="2" fillId="3" borderId="0" xfId="0" applyNumberFormat="1" applyFont="1" applyFill="1" applyAlignment="1">
      <alignment horizontal="center" vertical="center"/>
    </xf>
    <xf numFmtId="0" fontId="8" fillId="0" borderId="0" xfId="0" applyFont="1" applyFill="1" applyAlignment="1">
      <alignment horizontal="center" vertical="center"/>
    </xf>
    <xf numFmtId="0" fontId="2" fillId="0" borderId="0" xfId="0" applyFont="1" applyFill="1" applyBorder="1" applyAlignment="1">
      <alignment horizontal="center" vertical="center"/>
    </xf>
    <xf numFmtId="164" fontId="2" fillId="0" borderId="0" xfId="0" applyNumberFormat="1" applyFont="1" applyFill="1" applyBorder="1" applyAlignment="1">
      <alignment horizontal="center" vertical="center"/>
    </xf>
    <xf numFmtId="164" fontId="2" fillId="3" borderId="0"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2" fillId="0" borderId="0" xfId="0" applyFont="1" applyBorder="1" applyAlignment="1">
      <alignment horizontal="center" vertical="center"/>
    </xf>
    <xf numFmtId="1" fontId="2" fillId="0" borderId="0" xfId="0" applyNumberFormat="1" applyFont="1" applyBorder="1" applyAlignment="1">
      <alignment horizontal="center" vertical="center"/>
    </xf>
    <xf numFmtId="1" fontId="9"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horizontal="center" vertical="center"/>
    </xf>
    <xf numFmtId="0" fontId="8" fillId="0" borderId="3" xfId="0" applyFont="1" applyBorder="1" applyAlignment="1">
      <alignment horizontal="center" vertical="center"/>
    </xf>
    <xf numFmtId="0" fontId="10" fillId="0" borderId="0" xfId="0" applyAlignment="1">
      <alignment horizontal="center" vertical="center"/>
    </xf>
    <xf numFmtId="0" fontId="11" fillId="0" borderId="0" xfId="0" applyFont="1" applyBorder="1" applyAlignment="1">
      <alignment horizontal="center" vertical="center"/>
    </xf>
    <xf numFmtId="0" fontId="11" fillId="0" borderId="0" xfId="0" applyBorder="1" applyAlignment="1">
      <alignment horizontal="center" vertical="center"/>
    </xf>
    <xf numFmtId="0" fontId="10" fillId="0" borderId="0" xfId="0" applyBorder="1" applyAlignment="1">
      <alignment horizontal="center" vertical="center"/>
    </xf>
    <xf numFmtId="0" fontId="8" fillId="0" borderId="4" xfId="0" applyFont="1" applyBorder="1" applyAlignment="1">
      <alignment horizontal="center" vertical="center"/>
    </xf>
    <xf numFmtId="1" fontId="8" fillId="0" borderId="5" xfId="0" applyNumberFormat="1" applyFont="1" applyBorder="1" applyAlignment="1">
      <alignment horizontal="center" vertical="center"/>
    </xf>
    <xf numFmtId="0" fontId="8" fillId="0" borderId="5" xfId="0" applyFont="1" applyBorder="1" applyAlignment="1">
      <alignment horizontal="center" vertical="center"/>
    </xf>
    <xf numFmtId="164" fontId="8" fillId="0" borderId="5" xfId="0" applyNumberFormat="1" applyFont="1" applyBorder="1" applyAlignment="1">
      <alignment horizontal="center" vertical="center"/>
    </xf>
    <xf numFmtId="164" fontId="8" fillId="0" borderId="6" xfId="0" applyNumberFormat="1" applyFont="1" applyBorder="1" applyAlignment="1">
      <alignment horizontal="center" vertical="center"/>
    </xf>
    <xf numFmtId="0" fontId="8" fillId="0" borderId="7" xfId="0" applyFont="1" applyBorder="1" applyAlignment="1">
      <alignment horizontal="center" vertical="center"/>
    </xf>
    <xf numFmtId="1" fontId="8" fillId="0" borderId="0" xfId="0" applyNumberFormat="1" applyFont="1" applyBorder="1" applyAlignment="1">
      <alignment horizontal="center" vertical="center"/>
    </xf>
    <xf numFmtId="164" fontId="8" fillId="0" borderId="0" xfId="0" applyNumberFormat="1" applyFont="1" applyBorder="1" applyAlignment="1">
      <alignment horizontal="center" vertical="center"/>
    </xf>
    <xf numFmtId="164" fontId="8" fillId="0" borderId="8" xfId="0" applyNumberFormat="1" applyFont="1" applyBorder="1" applyAlignment="1">
      <alignment horizontal="center" vertical="center"/>
    </xf>
    <xf numFmtId="0" fontId="8" fillId="0" borderId="9" xfId="0" applyFont="1" applyBorder="1" applyAlignment="1">
      <alignment horizontal="center" vertical="center"/>
    </xf>
    <xf numFmtId="1" fontId="8" fillId="0" borderId="10" xfId="0" applyNumberFormat="1" applyFont="1" applyBorder="1" applyAlignment="1">
      <alignment horizontal="center" vertical="center"/>
    </xf>
    <xf numFmtId="0" fontId="8" fillId="0" borderId="10" xfId="0" applyFont="1" applyBorder="1" applyAlignment="1">
      <alignment horizontal="center" vertical="center"/>
    </xf>
    <xf numFmtId="164" fontId="8" fillId="0" borderId="10" xfId="0" applyNumberFormat="1" applyFont="1" applyBorder="1" applyAlignment="1">
      <alignment horizontal="center" vertical="center"/>
    </xf>
    <xf numFmtId="164" fontId="8" fillId="0" borderId="11" xfId="0" applyNumberFormat="1" applyFont="1" applyBorder="1" applyAlignment="1">
      <alignment horizontal="center" vertical="center"/>
    </xf>
    <xf numFmtId="1" fontId="12" fillId="0" borderId="0" xfId="0" applyNumberFormat="1" applyFont="1" applyBorder="1" applyAlignment="1">
      <alignment horizontal="center" vertical="center"/>
    </xf>
    <xf numFmtId="0" fontId="2" fillId="0" borderId="0" xfId="0" applyFont="1" applyBorder="1" applyAlignment="1">
      <alignment horizontal="center" vertical="center"/>
    </xf>
    <xf numFmtId="0" fontId="13" fillId="0" borderId="0" xfId="0" applyBorder="1" applyAlignment="1">
      <alignment horizontal="center" vertical="center"/>
    </xf>
    <xf numFmtId="0" fontId="5" fillId="0" borderId="0" xfId="0" applyBorder="1" applyAlignment="1">
      <alignment horizontal="center" vertical="center"/>
    </xf>
    <xf numFmtId="0" fontId="8" fillId="0" borderId="0" xfId="0" applyFont="1" applyFill="1" applyBorder="1" applyAlignment="1">
      <alignment horizontal="center" vertical="center"/>
    </xf>
    <xf numFmtId="0" fontId="14" fillId="0" borderId="0" xfId="0" applyFont="1" applyBorder="1" applyAlignment="1">
      <alignment horizontal="center" vertical="center"/>
    </xf>
    <xf numFmtId="0" fontId="2" fillId="0" borderId="0" xfId="0" applyFont="1" applyBorder="1" applyAlignment="1">
      <alignment horizontal="left" vertical="center"/>
    </xf>
    <xf numFmtId="0" fontId="11" fillId="0" borderId="12"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2" fillId="0" borderId="12" xfId="0" applyFont="1" applyBorder="1" applyAlignment="1">
      <alignment horizontal="center" vertical="center"/>
    </xf>
    <xf numFmtId="0" fontId="5" fillId="0" borderId="12" xfId="0" applyBorder="1" applyAlignment="1">
      <alignment horizontal="right" vertical="center"/>
    </xf>
    <xf numFmtId="164" fontId="11" fillId="0" borderId="0" xfId="0" applyNumberFormat="1" applyFont="1" applyBorder="1" applyAlignment="1">
      <alignment horizontal="center" vertical="center"/>
    </xf>
    <xf numFmtId="164" fontId="11" fillId="0" borderId="0" xfId="0" applyNumberFormat="1" applyAlignment="1">
      <alignment horizontal="center" vertical="center"/>
    </xf>
    <xf numFmtId="0" fontId="16" fillId="0" borderId="1" xfId="0" applyFont="1" applyFill="1" applyBorder="1" applyAlignment="1">
      <alignment horizontal="center" vertical="center"/>
    </xf>
    <xf numFmtId="0" fontId="16" fillId="0" borderId="2" xfId="0" applyFont="1" applyFill="1" applyBorder="1" applyAlignment="1">
      <alignment horizontal="center" vertical="center"/>
    </xf>
    <xf numFmtId="0" fontId="3" fillId="0" borderId="0" xfId="0" applyBorder="1" applyAlignment="1">
      <alignment horizontal="right" vertical="center"/>
    </xf>
    <xf numFmtId="2" fontId="17" fillId="0" borderId="0" xfId="0" applyNumberFormat="1" applyAlignment="1">
      <alignment horizontal="left" vertical="center"/>
    </xf>
    <xf numFmtId="0" fontId="11" fillId="0" borderId="0" xfId="0" applyFont="1" applyAlignment="1">
      <alignment horizontal="center" vertical="center"/>
    </xf>
    <xf numFmtId="0" fontId="11" fillId="0" borderId="0" xfId="0" applyAlignment="1">
      <alignment horizontal="center" vertical="center"/>
    </xf>
    <xf numFmtId="0" fontId="18" fillId="0" borderId="2" xfId="0" applyFont="1" applyFill="1" applyBorder="1" applyAlignment="1">
      <alignment horizontal="center" vertical="center"/>
    </xf>
    <xf numFmtId="0" fontId="13" fillId="0" borderId="0" xfId="0" applyAlignment="1">
      <alignment horizontal="center" vertical="center"/>
    </xf>
    <xf numFmtId="0" fontId="13" fillId="0" borderId="0" xfId="0" applyFont="1" applyAlignment="1">
      <alignment horizontal="center" vertical="center"/>
    </xf>
    <xf numFmtId="164" fontId="13" fillId="0" borderId="0" xfId="0" applyNumberFormat="1" applyFont="1" applyBorder="1" applyAlignment="1">
      <alignment horizontal="center" vertical="center"/>
    </xf>
    <xf numFmtId="0" fontId="19" fillId="0" borderId="1" xfId="0" applyFont="1" applyBorder="1" applyAlignment="1">
      <alignment horizontal="center" vertical="center"/>
    </xf>
    <xf numFmtId="0" fontId="19" fillId="0" borderId="2" xfId="0" applyFont="1" applyBorder="1" applyAlignment="1">
      <alignment horizontal="center" vertical="center"/>
    </xf>
    <xf numFmtId="0" fontId="20" fillId="0" borderId="0" xfId="0"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22" fillId="0" borderId="0" xfId="0" applyFont="1">
      <alignment vertical="center"/>
    </xf>
    <xf numFmtId="0" fontId="23" fillId="0" borderId="0" xfId="0" applyFont="1">
      <alignment vertical="center"/>
    </xf>
    <xf numFmtId="0" fontId="14" fillId="0" borderId="0" xfId="0" applyFont="1">
      <alignment vertical="center"/>
    </xf>
    <xf numFmtId="0" fontId="8" fillId="0" borderId="0" xfId="0" applyFont="1">
      <alignment vertical="center"/>
    </xf>
    <xf numFmtId="165" fontId="8" fillId="4" borderId="0" xfId="0" applyNumberFormat="1" applyFont="1" applyFill="1">
      <alignment vertical="center"/>
    </xf>
    <xf numFmtId="165" fontId="8" fillId="0" borderId="0" xfId="0" applyNumberFormat="1" applyFont="1">
      <alignment vertical="center"/>
    </xf>
    <xf numFmtId="0" fontId="24" fillId="0" borderId="0" xfId="0" applyFont="1">
      <alignment vertical="center"/>
    </xf>
    <xf numFmtId="0" fontId="25" fillId="0" borderId="0" xfId="0" applyFont="1">
      <alignment vertical="center"/>
    </xf>
    <xf numFmtId="0" fontId="8" fillId="4" borderId="0" xfId="0" applyFont="1" applyFill="1">
      <alignment vertical="center"/>
    </xf>
    <xf numFmtId="164" fontId="8" fillId="0" borderId="0" xfId="0" applyNumberFormat="1" applyFont="1">
      <alignment vertical="center"/>
    </xf>
    <xf numFmtId="0" fontId="26" fillId="0" borderId="0" xfId="0" applyFont="1">
      <alignment vertical="center"/>
    </xf>
    <xf numFmtId="0" fontId="22" fillId="0" borderId="0" xfId="0" applyFont="1" applyAlignment="1">
      <alignment horizontal="left" vertical="center"/>
    </xf>
    <xf numFmtId="0" fontId="22" fillId="0" borderId="0" xfId="0" applyFont="1" applyBorder="1" applyAlignment="1">
      <alignment horizontal="right" vertical="center"/>
    </xf>
    <xf numFmtId="164" fontId="8" fillId="0" borderId="0" xfId="0" applyNumberFormat="1" applyFont="1" applyAlignment="1">
      <alignment horizontal="right" vertical="center"/>
    </xf>
  </cellXfs>
  <cellStyles count="1">
    <cellStyle name="常规" xfId="0" builtinId="0"/>
  </cellStyles>
  <dxfs count="0"/>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www.wps.cn/officeDocument/2020/cellImage" Target="cellimages.xml"/><Relationship Id="rId4" Type="http://schemas.openxmlformats.org/officeDocument/2006/relationships/sharedStrings" Target="sharedStrings.xml"/><Relationship Id="rId5" Type="http://schemas.openxmlformats.org/officeDocument/2006/relationships/styles" Target="styles.xml"/><Relationship Id="rId6"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RA136"/>
  <sheetViews>
    <sheetView workbookViewId="0" showRowColHeaders="0" zoomScale="92">
      <selection activeCell="O24" sqref="O24"/>
    </sheetView>
  </sheetViews>
  <sheetFormatPr defaultRowHeight="14.4" defaultColWidth="10"/>
  <cols>
    <col min="1" max="1" customWidth="1" bestFit="1" width="8.2734375" style="0"/>
    <col min="2" max="2" customWidth="1" width="9.3984375" style="0"/>
    <col min="3" max="3" customWidth="1" bestFit="1" width="9.402344" style="0"/>
    <col min="4" max="4" customWidth="1" bestFit="1" width="10.921875" style="1"/>
    <col min="5" max="5" customWidth="1" bestFit="1" width="9.402344" style="0"/>
    <col min="6" max="6" customWidth="1" width="9.2734375" style="0"/>
    <col min="7" max="7" customWidth="1" width="9.402344" style="0"/>
    <col min="8" max="8" customWidth="1" width="3.0859375" style="2"/>
    <col min="9" max="9" customWidth="1" bestFit="1" width="3.109375" style="3"/>
    <col min="10" max="10" customWidth="1" bestFit="1" width="3.109375" style="2"/>
    <col min="11" max="11" customWidth="1" bestFit="1" width="3.109375" style="3"/>
    <col min="12" max="12" customWidth="1" bestFit="1" width="3.0976562" style="2"/>
    <col min="13" max="13" customWidth="1" bestFit="1" width="3.0976562" style="3"/>
    <col min="14" max="14" customWidth="1" width="3.109375" style="2"/>
    <col min="15" max="15" customWidth="1" width="2.8867188" style="3"/>
    <col min="16" max="16" customWidth="1" bestFit="1" width="3.0039062" style="2"/>
    <col min="17" max="17" customWidth="1" bestFit="1" width="3.0039062" style="3"/>
    <col min="18" max="18" customWidth="1" bestFit="1" width="3.0039062" style="2"/>
    <col min="19" max="19" customWidth="1" bestFit="1" width="3.0039062" style="3"/>
    <col min="20" max="20" customWidth="1" width="3.0039062" style="2"/>
    <col min="21" max="21" customWidth="1" width="3.0039062" style="3"/>
    <col min="22" max="22" customWidth="1" width="3.0039062" style="2"/>
    <col min="23" max="23" customWidth="1" width="3.0039062" style="3"/>
    <col min="24" max="24" customWidth="1" width="3.0039062" style="2"/>
    <col min="25" max="25" customWidth="1" width="3.0039062" style="3"/>
    <col min="26" max="26" hidden="1" customWidth="1" width="3.0039062" style="2"/>
    <col min="27" max="27" hidden="1" customWidth="1" width="3.0039062" style="3"/>
    <col min="28" max="28" hidden="1" customWidth="1" width="3.0039062" style="2"/>
    <col min="29" max="29" hidden="1" customWidth="1" width="3.0039062" style="3"/>
    <col min="30" max="30" hidden="1" customWidth="1" width="3.0039062" style="2"/>
    <col min="31" max="31" hidden="1" customWidth="1" width="3.0039062" style="3"/>
    <col min="32" max="32" hidden="1" customWidth="1" width="3.0039062" style="2"/>
    <col min="33" max="33" hidden="1" customWidth="1" width="3.0039062" style="3"/>
    <col min="34" max="34" hidden="1" customWidth="1" width="3.0039062" style="2"/>
    <col min="35" max="35" hidden="1" customWidth="1" width="3.0039062" style="3"/>
    <col min="36" max="36" hidden="1" customWidth="1" width="3.0039062" style="2"/>
    <col min="37" max="37" hidden="1" customWidth="1" width="3.0039062" style="3"/>
    <col min="38" max="38" hidden="1" customWidth="1" width="3.0039062" style="2"/>
    <col min="39" max="39" hidden="1" customWidth="1" width="3.0039062" style="3"/>
    <col min="40" max="40" hidden="1" customWidth="1" width="3.0039062" style="2"/>
    <col min="41" max="41" hidden="1" customWidth="1" width="3.0039062" style="3"/>
    <col min="42" max="42" hidden="1" customWidth="1" width="3.0039062" style="2"/>
    <col min="43" max="43" hidden="1" customWidth="1" width="3.0039062" style="3"/>
    <col min="44" max="44" hidden="1" customWidth="1" width="3.0039062" style="2"/>
    <col min="45" max="45" hidden="1" customWidth="1" width="3.0039062" style="3"/>
    <col min="46" max="46" hidden="1" customWidth="1" width="3.0039062" style="2"/>
    <col min="47" max="47" hidden="1" customWidth="1" width="3.0039062" style="3"/>
    <col min="48" max="48" customWidth="1" width="3.0039062" style="4"/>
    <col min="49" max="49" customWidth="1" width="3.0039062" style="4"/>
    <col min="50" max="50" customWidth="1" bestFit="1" width="3.0039062" style="4"/>
    <col min="51" max="51" customWidth="1" width="6.09375" style="0"/>
    <col min="52" max="52" customWidth="1" width="4.2617188" style="1"/>
    <col min="53" max="53" customWidth="1" width="4.203125" style="1"/>
    <col min="54" max="54" customWidth="1" width="4.203125" style="0"/>
    <col min="55" max="55" customWidth="1" width="4.203125" style="0"/>
    <col min="56" max="56" customWidth="1" width="4.203125" style="5"/>
    <col min="57" max="57" customWidth="1" width="4.203125" style="0"/>
    <col min="58" max="58" customWidth="1" width="4.203125" style="0"/>
    <col min="59" max="59" customWidth="1" width="4.203125" style="0"/>
    <col min="60" max="60" customWidth="1" width="4.203125" style="0"/>
    <col min="61" max="61" customWidth="1" width="4.203125" style="0"/>
    <col min="62" max="62" customWidth="1" width="4.203125" style="0"/>
    <col min="63" max="63" customWidth="1" width="4.203125" style="0"/>
    <col min="64" max="64" customWidth="1" width="4.0625" style="0"/>
    <col min="65" max="65" customWidth="1" width="4.0625" style="0"/>
    <col min="66" max="66" customWidth="1" width="3.4023438" style="0"/>
    <col min="67" max="67" customWidth="1" width="3.4023438" style="0"/>
    <col min="68" max="68" customWidth="1" width="3.4023438" style="0"/>
    <col min="69" max="69" customWidth="1" width="3.4023438" style="0"/>
    <col min="70" max="70" customWidth="1" width="5.3320312" style="0"/>
    <col min="71" max="71" customWidth="1" width="4.203125" style="1"/>
    <col min="72" max="72" customWidth="1" bestFit="1" width="4.203125" style="1"/>
    <col min="73" max="73" customWidth="1" bestFit="1" width="4.203125" style="0"/>
    <col min="74" max="74" customWidth="1" bestFit="1" width="4.4023438" style="0"/>
    <col min="75" max="75" customWidth="1" width="4.4023438" style="0"/>
    <col min="76" max="76" customWidth="1" width="4.4023438" style="0"/>
    <col min="77" max="77" customWidth="1" width="4.4023438" style="0"/>
    <col min="78" max="78" customWidth="1" width="4.4023438" style="0"/>
    <col min="79" max="79" customWidth="1" width="4.4023438" style="0"/>
    <col min="80" max="80" customWidth="1" width="4.4023438" style="0"/>
    <col min="81" max="81" customWidth="1" width="4.4023438" style="0"/>
    <col min="82" max="82" customWidth="1" width="4.4023438" style="0"/>
    <col min="83" max="83" hidden="1" customWidth="1" width="4.4023438" style="0"/>
    <col min="84" max="84" hidden="1" customWidth="1" width="4.4023438" style="0"/>
    <col min="85" max="85" hidden="1" customWidth="1" width="4.4023438" style="0"/>
    <col min="86" max="86" hidden="1" customWidth="1" width="4.4023438" style="0"/>
    <col min="87" max="87" hidden="1" customWidth="1" width="4.4023438" style="0"/>
    <col min="88" max="88" hidden="1" customWidth="1" width="4.4023438" style="0"/>
    <col min="89" max="89" hidden="1" customWidth="1" width="4.4023438" style="0"/>
    <col min="90" max="90" hidden="1" customWidth="1" width="4.4023438" style="0"/>
    <col min="91" max="91" hidden="1" customWidth="1" width="4.4023438" style="0"/>
    <col min="92" max="92" hidden="1" customWidth="1" width="4.4023438" style="0"/>
    <col min="93" max="93" hidden="1" customWidth="1" width="4.4023438" style="0"/>
    <col min="94" max="94" hidden="1" customWidth="1" width="4.4023438" style="0"/>
    <col min="95" max="95" customWidth="1" width="10.0" style="0"/>
    <col min="96" max="96" customWidth="1" bestFit="1" width="10.0" style="0"/>
    <col min="97" max="97" customWidth="1" bestFit="1" width="10.0" style="0"/>
    <col min="98" max="98" customWidth="1" bestFit="1" width="10.0" style="0"/>
    <col min="99" max="99" customWidth="1" bestFit="1" width="10.0" style="0"/>
    <col min="100" max="100" customWidth="1" bestFit="1" width="10.0" style="0"/>
    <col min="101" max="101" customWidth="1" bestFit="1" width="10.0" style="0"/>
    <col min="102" max="102" customWidth="1" bestFit="1" width="10.0" style="0"/>
    <col min="103" max="103" customWidth="1" bestFit="1" width="10.0" style="0"/>
    <col min="104" max="104" customWidth="1" bestFit="1" width="10.0" style="0"/>
    <col min="105" max="105" customWidth="1" bestFit="1" width="10.0" style="0"/>
    <col min="106" max="106" customWidth="1" bestFit="1" width="10.0" style="0"/>
    <col min="107" max="107" customWidth="1" bestFit="1" width="10.0" style="0"/>
    <col min="108" max="108" customWidth="1" bestFit="1" width="10.0" style="0"/>
    <col min="109" max="109" customWidth="1" bestFit="1" width="10.0" style="0"/>
    <col min="110" max="110" customWidth="1" bestFit="1" width="10.0" style="0"/>
    <col min="111" max="111" customWidth="1" bestFit="1" width="10.0" style="0"/>
    <col min="112" max="112" customWidth="1" bestFit="1" width="10.0" style="0"/>
    <col min="113" max="113" customWidth="1" bestFit="1" width="10.0" style="0"/>
    <col min="114" max="114" customWidth="1" bestFit="1" width="10.0" style="0"/>
    <col min="115" max="115" customWidth="1" bestFit="1" width="10.0" style="0"/>
    <col min="116" max="116" customWidth="1" bestFit="1" width="10.0" style="0"/>
    <col min="117" max="117" customWidth="1" bestFit="1" width="10.0" style="0"/>
    <col min="118" max="118" customWidth="1" bestFit="1" width="10.0" style="0"/>
    <col min="119" max="119" customWidth="1" bestFit="1" width="10.0" style="0"/>
    <col min="120" max="120" customWidth="1" bestFit="1" width="10.0" style="0"/>
    <col min="121" max="121" customWidth="1" bestFit="1" width="10.0" style="0"/>
    <col min="122" max="122" customWidth="1" bestFit="1" width="10.0" style="0"/>
    <col min="123" max="123" customWidth="1" bestFit="1" width="10.0" style="0"/>
    <col min="124" max="124" customWidth="1" bestFit="1" width="10.0" style="0"/>
    <col min="125" max="125" customWidth="1" bestFit="1" width="10.0" style="0"/>
    <col min="126" max="126" customWidth="1" bestFit="1" width="10.0" style="0"/>
    <col min="127" max="127" customWidth="1" bestFit="1" width="10.0" style="0"/>
    <col min="128" max="128" customWidth="1" bestFit="1" width="10.0" style="0"/>
    <col min="129" max="129" customWidth="1" bestFit="1" width="10.0" style="0"/>
  </cols>
  <sheetData>
    <row r="1" spans="8:8" ht="14.4" customHeight="1">
      <c r="D1" s="6"/>
      <c r="E1" s="7"/>
      <c r="F1" s="7"/>
      <c r="G1" s="7"/>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9" t="s">
        <v>263</v>
      </c>
      <c r="AW1" s="10"/>
      <c r="AX1" s="10"/>
      <c r="AY1" s="7"/>
      <c r="AZ1" s="6"/>
      <c r="BA1" s="6"/>
    </row>
    <row r="2" spans="8:8">
      <c r="E2" s="11"/>
      <c r="H2" s="11"/>
      <c r="I2" s="11"/>
      <c r="J2" s="11"/>
      <c r="K2" s="11"/>
      <c r="L2" s="11"/>
      <c r="M2" s="11"/>
      <c r="N2" s="11"/>
      <c r="O2" s="11"/>
      <c r="P2" s="11"/>
      <c r="Q2" s="11"/>
      <c r="R2" s="11"/>
      <c r="S2" s="11"/>
      <c r="T2" s="11"/>
      <c r="U2" s="11"/>
      <c r="V2" s="11"/>
      <c r="W2" s="11"/>
      <c r="X2" s="8"/>
      <c r="Y2" s="8"/>
      <c r="Z2" s="8"/>
      <c r="AA2" s="8"/>
      <c r="AB2" s="8"/>
      <c r="AC2" s="8"/>
      <c r="AD2" s="8"/>
      <c r="AE2" s="8"/>
      <c r="AF2" s="8"/>
      <c r="AG2" s="8"/>
      <c r="AH2" s="8"/>
      <c r="AI2" s="8"/>
      <c r="AJ2" s="8"/>
      <c r="AK2" s="8"/>
      <c r="AL2" s="8"/>
      <c r="AM2" s="8"/>
      <c r="AN2" s="8"/>
      <c r="AO2" s="8"/>
      <c r="AP2" s="8"/>
      <c r="AQ2" s="8"/>
      <c r="AR2" s="8"/>
      <c r="AS2" s="8"/>
      <c r="AT2" s="8"/>
      <c r="AU2" s="8"/>
      <c r="AV2" s="10"/>
      <c r="AW2" s="10"/>
      <c r="AX2" s="10"/>
    </row>
    <row r="3" spans="8:8" ht="15.3">
      <c r="B3" s="12" t="s">
        <v>55</v>
      </c>
      <c r="C3" s="13">
        <f>SUM(COUNTIF($H$31:$H$132,"&lt;=-300"),COUNTIF($J$31:$J$132,"&lt;=-300"),COUNTIF($L$31:$L$132,"&lt;=-300"),COUNTIF($N$31:$N$132,"&lt;=-300"))</f>
        <v>0.0</v>
      </c>
      <c r="D3" s="14">
        <f>C3/$D$17*100</f>
        <v>0.0</v>
      </c>
      <c r="E3" s="14" t="str">
        <f>IF($E$7+$D$6=100,"",IF($E$6+$D$5=100,"",IF($E$5+$D$4=100,"",E4+D3)))</f>
        <v/>
      </c>
      <c r="F3" s="15"/>
      <c r="G3" s="16" t="s">
        <v>15</v>
      </c>
      <c r="H3" s="11">
        <f>D17-SUM(H4:I16)</f>
        <v>551.0</v>
      </c>
      <c r="I3" s="11"/>
      <c r="J3" s="17">
        <f>(H3/$D$17)*100</f>
        <v>88.87096774193549</v>
      </c>
      <c r="K3" s="17"/>
      <c r="L3" s="17">
        <f>J3</f>
        <v>88.87096774193549</v>
      </c>
      <c r="M3" s="17"/>
      <c r="N3" s="18">
        <f>J4+J3</f>
        <v>92.25806451612905</v>
      </c>
      <c r="O3" s="18"/>
      <c r="P3" s="18">
        <f>N3</f>
        <v>92.25806451612905</v>
      </c>
      <c r="Q3" s="18"/>
      <c r="R3" s="18"/>
      <c r="S3" s="19"/>
      <c r="T3" s="18"/>
      <c r="U3" s="18"/>
      <c r="V3" s="18"/>
      <c r="W3" s="18"/>
      <c r="X3" s="20"/>
      <c r="Y3" s="8"/>
      <c r="Z3" s="8"/>
      <c r="AA3" s="8"/>
      <c r="AB3" s="8"/>
      <c r="AC3" s="8"/>
      <c r="AD3" s="8"/>
      <c r="AE3" s="8"/>
      <c r="AF3" s="8"/>
      <c r="AG3" s="8"/>
      <c r="AH3" s="8"/>
      <c r="AI3" s="8"/>
      <c r="AJ3" s="8"/>
      <c r="AK3" s="8"/>
      <c r="AL3" s="8"/>
      <c r="AM3" s="8"/>
      <c r="AN3" s="8"/>
      <c r="AO3" s="8"/>
      <c r="AP3" s="8"/>
      <c r="AQ3" s="8"/>
      <c r="AR3" s="8"/>
      <c r="AS3" s="8"/>
      <c r="AT3" s="8"/>
      <c r="AU3" s="8"/>
      <c r="AV3" s="10"/>
      <c r="AW3" s="10"/>
      <c r="AX3" s="10"/>
    </row>
    <row r="4" spans="8:8" ht="15.3">
      <c r="B4" s="12" t="s">
        <v>54</v>
      </c>
      <c r="C4" s="21">
        <f>SUM(_xlfn.COUNTIFS($H$31:$H$132,"&gt;=-300",$H$31:$H$132,"&lt;=-201"),_xlfn.COUNTIFS($J$31:$J$132,"&gt;=-300",$J$31:$J$132,"&lt;=-201"),_xlfn.COUNTIFS($L$31:$L$132,"&gt;=-300",$L$31:$L$132,"&lt;=-201"),_xlfn.COUNTIFS($N$31:$N$132,"&gt;=-300",$N$31:$N$132,"&lt;=-201"),_xlfn.COUNTIFS($P$31:$P$132,"&gt;=-300",$P$31:$P$132,"&lt;=-201"),_xlfn.COUNTIFS($R$31:$R$132,"&gt;=-300",$R$31:$R$132,"&lt;=-201"),_xlfn.COUNTIFS($T$31:$T$132,"&gt;=-300",$T$31:$T$132,"&lt;=-201"),_xlfn.COUNTIFS($V$31:$V$132,"&gt;=-300",$V$31:$V$132,"&lt;=-201"),_xlfn.COUNTIFS($X$31:$X$132,"&gt;=-300",$X$31:$X$132,"&lt;=-201"),_xlfn.COUNTIFS($Z$31:$Z$132,"&gt;=-300",$Z$31:$Z$132,"&lt;=-201"),_xlfn.COUNTIFS($AB$31:$AB$132,"&gt;=-300",$AB$31:$AB$132,"&lt;=-201"),_xlfn.COUNTIFS($AD$31:$AD$132,"&gt;=-300",$AD$31:$AD$132,"&lt;=-201"),_xlfn.COUNTIFS($AF$31:$AF$132,"&gt;=-300",$AF$31:$AF$132,"&lt;=-201"),_xlfn.COUNTIFS($AH$31:$AH$132,"&gt;=-300",$AH$31:$AH$132,"&lt;=-201"),_xlfn.COUNTIFS($AJ$31:$AJ$132,"&gt;=-300",$AJ$31:$AJ$132,"&lt;=-201"),_xlfn.COUNTIFS($AL$31:$AL$132,"&gt;=-300",$AL$31:$AL$132,"&lt;=-201"),_xlfn.COUNTIFS($AO$31:$AO$132,"&gt;=-300",$AO$31:$AO$132,"&lt;=-201"),_xlfn.COUNTIFS($AQ$31:$AQ$132,"&gt;=-300",$AQ$31:$AQ$132,"&lt;=-201"),_xlfn.COUNTIFS($AS$31:$AS$132,"&gt;=-300",$AS$31:$AS$132,"&lt;=-201"),_xlfn.COUNTIFS($AU$31:$AU$132,"&gt;=-300",$AU$31:$AU$132,"&lt;=-201"))</f>
        <v>1.0</v>
      </c>
      <c r="D4" s="14">
        <f>C4/$D$17*100</f>
        <v>0.16129032258064516</v>
      </c>
      <c r="E4" s="14">
        <f>IF($E$7+$D$6=100,"",IF($E$6+$D$5=100,"",E5+D4))</f>
        <v>100.00000000000004</v>
      </c>
      <c r="G4" s="22" t="s">
        <v>16</v>
      </c>
      <c r="H4" s="11">
        <f>SUM(_xlfn.COUNTIFS($I$31:$I$132,"&lt;=20",$I$31:$I$132,"&gt;=11"),_xlfn.COUNTIFS($K$31:$K$132,"&lt;=20",$K$31:$K$132,"&gt;=11"),_xlfn.COUNTIFS($M$31:$M$132,"&lt;=20",$M$31:$M$132,"&gt;=11"),_xlfn.COUNTIFS($O$31:$O$132,"&lt;=20",$O$31:$O$132,"&gt;=11"),_xlfn.COUNTIFS($Q$31:$Q$132,"&lt;=20",$Q$31:$Q$132,"&gt;=11"),_xlfn.COUNTIFS($S$31:$S$132,"&lt;=20",$S$31:$S$132,"&gt;=11"),_xlfn.COUNTIFS($U$31:$U$132,"&lt;=20",$U$31:$U$132,"&gt;=11"),_xlfn.COUNTIFS($W$31:$W$132,"&lt;=20",$W$31:$W$132,"&gt;=11"),_xlfn.COUNTIFS($Y$31:$Y$132,"&lt;=20",$Y$31:$Y$132,"&gt;=11"),_xlfn.COUNTIFS($AA$31:$AA$132,"&lt;=20",$AA$31:$AA$132,"&gt;=11"),_xlfn.COUNTIFS($AC$31:$AC$132,"&lt;=20",$AC$31:$AC$132,"&gt;=11"),_xlfn.COUNTIFS($AE$31:$AE$132,"&lt;=20",$AE$31:$AE$132,"&gt;=11"),_xlfn.COUNTIFS($AG$31:$AG$132,"&lt;=20",$AG$31:$AG$132,"&gt;=11"),_xlfn.COUNTIFS($AI$31:$AI$132,"&lt;=20",$AI$31:$AI$132,"&gt;=11"),_xlfn.COUNTIFS($AK$31:$AK$132,"&lt;=20",$AK$31:$AK$132,"&gt;=11"),_xlfn.COUNTIFS($AM$31:$AM$132,"&lt;=20",$AM$31:$AM$132,"&gt;=11"),_xlfn.COUNTIFS($AO$31:$AO$132,"&lt;=20",$AO$31:$AO$132,"&gt;=11"),_xlfn.COUNTIFS($AQ$31:$AQ$132,"&lt;=20",$AQ$31:$AQ$132,"&gt;=11"),_xlfn.COUNTIFS($AS$31:$AS$132,"&lt;=20",$AS$31:$AS$132,"&gt;=11"),_xlfn.COUNTIFS($AU$31:$AU$132,"&lt;=20",$AU$31:$AU$132,"&gt;=11"))</f>
        <v>21.0</v>
      </c>
      <c r="I4" s="11"/>
      <c r="J4" s="17">
        <f>(H4/$D$17)*100</f>
        <v>3.387096774193549</v>
      </c>
      <c r="K4" s="17"/>
      <c r="L4" s="17">
        <f>L3+J4</f>
        <v>92.25806451612905</v>
      </c>
      <c r="M4" s="17"/>
      <c r="N4" s="18"/>
      <c r="O4" s="18"/>
      <c r="P4" s="18"/>
      <c r="Q4" s="18"/>
      <c r="R4" s="18"/>
      <c r="S4" s="19"/>
      <c r="T4" s="18"/>
      <c r="U4" s="18"/>
      <c r="V4" s="18"/>
      <c r="W4" s="18"/>
      <c r="X4" s="20"/>
      <c r="Y4" s="8"/>
      <c r="Z4" s="8"/>
      <c r="AA4" s="8"/>
      <c r="AB4" s="8"/>
      <c r="AC4" s="8"/>
      <c r="AD4" s="8"/>
      <c r="AE4" s="8"/>
      <c r="AF4" s="8"/>
      <c r="AG4" s="8"/>
      <c r="AH4" s="8"/>
      <c r="AI4" s="8"/>
      <c r="AJ4" s="8"/>
      <c r="AK4" s="8"/>
      <c r="AL4" s="8"/>
      <c r="AM4" s="8"/>
      <c r="AN4" s="8"/>
      <c r="AO4" s="8"/>
      <c r="AP4" s="8"/>
      <c r="AQ4" s="8"/>
      <c r="AR4" s="8"/>
      <c r="AS4" s="8"/>
      <c r="AT4" s="8"/>
      <c r="AU4" s="8"/>
      <c r="AV4" s="10"/>
      <c r="AW4" s="10"/>
      <c r="AX4" s="10"/>
    </row>
    <row r="5" spans="8:8" ht="15.3">
      <c r="B5" s="12" t="s">
        <v>53</v>
      </c>
      <c r="C5" s="21">
        <f>SUM(_xlfn.COUNTIFS($H$31:$H$132,"&gt;=-200",$H$31:$H$132,"&lt;=-181"),_xlfn.COUNTIFS($J$31:$J$132,"&gt;=-200",$J$31:$J$132,"&lt;=-181"),_xlfn.COUNTIFS($L$31:$L$132,"&gt;=-200",$L$31:$L$132,"&lt;=-181"),_xlfn.COUNTIFS($N$31:$N$132,"&gt;=-200",$N$31:$N$132,"&lt;=-181"),_xlfn.COUNTIFS($P$31:$P$132,"&gt;=-200",$P$31:$P$132,"&lt;=-181"),_xlfn.COUNTIFS($R$31:$R$132,"&gt;=-200",$R$31:$R$132,"&lt;=-181"),_xlfn.COUNTIFS($T$31:$T$132,"&gt;=-200",$T$31:$T$132,"&lt;=-181"),_xlfn.COUNTIFS($V$31:$V$132,"&gt;=-200",$V$31:$V$132,"&lt;=-181"),_xlfn.COUNTIFS($X$31:$X$132,"&gt;=-200",$X$31:$X$132,"&lt;=-181"),_xlfn.COUNTIFS($Z$31:$Z$132,"&gt;=-200",$Z$31:$Z$132,"&lt;=-181"),_xlfn.COUNTIFS($AB$31:$AB$132,"&gt;=-200",$AB$31:$AB$132,"&lt;=-181"),_xlfn.COUNTIFS($AD$31:$AD$132,"&gt;=-200",$AD$31:$AD$132,"&lt;=-181"),_xlfn.COUNTIFS($AF$31:$AF$132,"&gt;=-200",$AF$31:$AF$132,"&lt;=-181"),_xlfn.COUNTIFS($AH$31:$AH$132,"&gt;=-200",$AH$31:$AH$132,"&lt;=-181"),_xlfn.COUNTIFS($AJ$31:$AJ$132,"&gt;=-200",$AJ$31:$AJ$132,"&lt;=-181"),_xlfn.COUNTIFS($AL$31:$AL$132,"&gt;=-200",$AL$31:$AL$132,"&lt;=-181"),_xlfn.COUNTIFS($AO$31:$AO$132,"&gt;=-200",$AO$31:$AO$132,"&lt;=-181"),_xlfn.COUNTIFS($AQ$31:$AQ$132,"&gt;=-200",$AQ$31:$AQ$132,"&lt;=-181"),_xlfn.COUNTIFS($AS$31:$AS$132,"&gt;=-200",$AS$31:$AS$132,"&lt;=-181"),_xlfn.COUNTIFS($AU$31:$AU$132,"&gt;=-200",$AU$31:$AU$132,"&lt;=-181"))</f>
        <v>0.0</v>
      </c>
      <c r="D5" s="14">
        <f>C5/$D$17*100</f>
        <v>0.0</v>
      </c>
      <c r="E5" s="14">
        <f>IF($E$7+$D$6=100,"",IF($E$6+$D$5=100,"",E6+D5))</f>
        <v>99.8387096774194</v>
      </c>
      <c r="G5" s="12" t="s">
        <v>17</v>
      </c>
      <c r="H5" s="11">
        <f>SUM(_xlfn.COUNTIFS($I$31:$I$132,"&lt;=30",$I$31:$I$132,"&gt;=21"),_xlfn.COUNTIFS($K$31:$K$132,"&lt;=30",$K$31:$K$132,"&gt;=21"),_xlfn.COUNTIFS($M$31:$M$132,"&lt;=30",$M$31:$M$132,"&gt;=21"),_xlfn.COUNTIFS($O$31:$O$132,"&lt;=30",$O$31:$O$132,"&gt;=21"),_xlfn.COUNTIFS($Q$31:$Q$132,"&lt;=30",$Q$31:$Q$132,"&gt;=21"),_xlfn.COUNTIFS($S$31:$S$132,"&lt;=30",$S$31:$S$132,"&gt;=21"),_xlfn.COUNTIFS($U$31:$U$132,"&lt;=30",$U$31:$U$132,"&gt;=21"),_xlfn.COUNTIFS($W$31:$W$132,"&lt;=30",$W$31:$W$132,"&gt;=21"),_xlfn.COUNTIFS($Y$31:$Y$132,"&lt;=30",$Y$31:$Y$132,"&gt;=21"),_xlfn.COUNTIFS($AA$31:$AA$132,"&lt;=30",$AA$31:$AA$132,"&gt;=21"),_xlfn.COUNTIFS($AC$31:$AC$132,"&lt;=30",$AC$31:$AC$132,"&gt;=21"),_xlfn.COUNTIFS($AE$31:$AE$132,"&lt;=30",$AE$31:$AE$132,"&gt;=21"),_xlfn.COUNTIFS($AG$31:$AG$132,"&lt;=30",$AG$31:$AG$132,"&gt;=21"),_xlfn.COUNTIFS($AI$31:$AI$132,"&lt;=30",$AI$31:$AI$132,"&gt;=21"),_xlfn.COUNTIFS($AK$31:$AK$132,"&lt;=30",$AK$31:$AK$132,"&gt;=21"),_xlfn.COUNTIFS($AM$31:$AM$132,"&lt;=30",$AM$31:$AM$132,"&gt;=21"),_xlfn.COUNTIFS($AO$31:$AO$132,"&lt;=30",$AO$31:$AO$132,"&gt;=21"),_xlfn.COUNTIFS($AQ$31:$AQ$132,"&lt;=30",$AQ$31:$AQ$132,"&gt;=21"),_xlfn.COUNTIFS($AS$31:$AS$132,"&lt;=30",$AS$31:$AS$132,"&gt;=21"),_xlfn.COUNTIFS($AU$31:$AU$132,"&lt;=30",$AU$31:$AU$132,"&gt;=21"))</f>
        <v>21.0</v>
      </c>
      <c r="I5" s="11"/>
      <c r="J5" s="17">
        <f>(H5/$D$17)*100</f>
        <v>3.387096774193549</v>
      </c>
      <c r="K5" s="17"/>
      <c r="L5" s="17">
        <f>L4+J5</f>
        <v>95.64516129032265</v>
      </c>
      <c r="M5" s="17"/>
      <c r="N5" s="18">
        <f>J7+J6+J5</f>
        <v>5.1612903225806495</v>
      </c>
      <c r="O5" s="18"/>
      <c r="P5" s="18">
        <f>P3+N5</f>
        <v>97.41935483870975</v>
      </c>
      <c r="Q5" s="18"/>
      <c r="R5" s="18"/>
      <c r="S5" s="19"/>
      <c r="T5" s="18"/>
      <c r="U5" s="18"/>
      <c r="V5" s="18"/>
      <c r="W5" s="18"/>
      <c r="X5" s="20"/>
      <c r="Y5" s="8"/>
      <c r="Z5" s="8"/>
      <c r="AA5" s="8"/>
      <c r="AB5" s="8"/>
      <c r="AC5" s="8"/>
      <c r="AD5" s="8"/>
      <c r="AE5" s="8"/>
      <c r="AF5" s="8"/>
      <c r="AG5" s="8"/>
      <c r="AH5" s="8"/>
      <c r="AI5" s="8"/>
      <c r="AJ5" s="8"/>
      <c r="AK5" s="8"/>
      <c r="AL5" s="8"/>
      <c r="AM5" s="8"/>
      <c r="AN5" s="8"/>
      <c r="AO5" s="8"/>
      <c r="AP5" s="8"/>
      <c r="AQ5" s="8"/>
      <c r="AR5" s="8"/>
      <c r="AS5" s="8"/>
      <c r="AT5" s="8"/>
      <c r="AU5" s="8"/>
      <c r="AV5" s="10"/>
      <c r="AW5" s="10"/>
      <c r="AX5" s="10"/>
    </row>
    <row r="6" spans="8:8" ht="15.3">
      <c r="B6" s="12" t="s">
        <v>57</v>
      </c>
      <c r="C6" s="21">
        <f>SUM(_xlfn.COUNTIFS($H$31:$H$132,"&gt;=-180",$H$31:$H$132,"&lt;=-151"),_xlfn.COUNTIFS($J$31:$J$132,"&gt;=-180",$J$31:$J$132,"&lt;=-151"),_xlfn.COUNTIFS($L$31:$L$132,"&gt;=-180",$L$31:$L$132,"&lt;=-151"),_xlfn.COUNTIFS($N$31:$N$132,"&gt;=-180",$N$31:$N$132,"&lt;=-151"),_xlfn.COUNTIFS($P$31:$P$132,"&gt;=-180",$P$31:$P$132,"&lt;=-151"),_xlfn.COUNTIFS($R$31:$R$132,"&gt;=-180",$R$31:$R$132,"&lt;=-151"),_xlfn.COUNTIFS($T$31:$T$132,"&gt;=-180",$T$31:$T$132,"&lt;=-151"),_xlfn.COUNTIFS($V$31:$V$132,"&gt;=-180",$V$31:$V$132,"&lt;=-151"),_xlfn.COUNTIFS($X$31:$X$132,"&gt;=-180",$X$31:$X$132,"&lt;=-151"),_xlfn.COUNTIFS($Z$31:$Z$132,"&gt;=-180",$Z$31:$Z$132,"&lt;=-151"),_xlfn.COUNTIFS($AB$31:$AB$132,"&gt;=-180",$AB$31:$AB$132,"&lt;=-151"),_xlfn.COUNTIFS($AD$31:$AD$132,"&gt;=-180",$AD$31:$AD$132,"&lt;=-151"),_xlfn.COUNTIFS($AF$31:$AF$132,"&gt;=-180",$AF$31:$AF$132,"&lt;=-151"),_xlfn.COUNTIFS($AH$31:$AH$132,"&gt;=-180",$AH$31:$AH$132,"&lt;=-151"),_xlfn.COUNTIFS($AJ$31:$AJ$132,"&gt;=-180",$AJ$31:$AJ$132,"&lt;=-151"),_xlfn.COUNTIFS($AL$31:$AL$132,"&gt;=-180",$AL$31:$AL$132,"&lt;=-151"),_xlfn.COUNTIFS($AO$31:$AO$132,"&gt;=-180",$AO$31:$AO$132,"&lt;=-151"),_xlfn.COUNTIFS($AQ$31:$AQ$132,"&gt;=-180",$AQ$31:$AQ$132,"&lt;=-151"),_xlfn.COUNTIFS($AS$31:$AS$132,"&gt;=-180",$AS$31:$AS$132,"&lt;=-151"),_xlfn.COUNTIFS($AU$31:$AU$132,"&gt;=-180",$AU$31:$AU$132,"&lt;=-151"))</f>
        <v>0.0</v>
      </c>
      <c r="D6" s="14">
        <f>C6/$D$17*100</f>
        <v>0.0</v>
      </c>
      <c r="E6" s="14">
        <f>IF($E$7+$D$6=100,"",E7+D6)</f>
        <v>99.8387096774194</v>
      </c>
      <c r="G6" s="22" t="s">
        <v>18</v>
      </c>
      <c r="H6" s="11">
        <f>SUM(_xlfn.COUNTIFS($I$31:$I$132,"&lt;=40",$I$31:$I$132,"&gt;=31"),_xlfn.COUNTIFS($K$31:$K$132,"&lt;=40",$K$31:$K$132,"&gt;=31"),_xlfn.COUNTIFS($M$31:$M$132,"&lt;=40",$M$31:$M$132,"&gt;=31"),_xlfn.COUNTIFS($O$31:$O$132,"&lt;=40",$O$31:$O$132,"&gt;=31"),_xlfn.COUNTIFS($Q$31:$Q$132,"&lt;=40",$Q$31:$Q$132,"&gt;=31"),_xlfn.COUNTIFS($S$31:$S$132,"&lt;=40",$S$31:$S$132,"&gt;=31"),_xlfn.COUNTIFS($U$31:$U$132,"&lt;=40",$U$31:$U$132,"&gt;=31"),_xlfn.COUNTIFS($W$31:$W$132,"&lt;=40",$W$31:$W$132,"&gt;=31"),_xlfn.COUNTIFS($Y$31:$Y$132,"&lt;=40",$Y$31:$Y$132,"&gt;=31"),_xlfn.COUNTIFS($AA$31:$AA$132,"&lt;=40",$AA$31:$AA$132,"&gt;=31"),_xlfn.COUNTIFS($AC$31:$AC$132,"&lt;=40",$AC$31:$AC$132,"&gt;=31"),_xlfn.COUNTIFS($AE$31:$AE$132,"&lt;=40",$AE$31:$AE$132,"&gt;=31"),_xlfn.COUNTIFS($AG$31:$AG$132,"&lt;=40",$AG$31:$AG$132,"&gt;=31"),_xlfn.COUNTIFS($AI$31:$AI$132,"&lt;=40",$AI$31:$AI$132,"&gt;=31"),_xlfn.COUNTIFS($AK$31:$AK$132,"&lt;=40",$AK$31:$AK$132,"&gt;=31"),_xlfn.COUNTIFS($AM$31:$AM$132,"&lt;=40",$AM$31:$AM$132,"&gt;=31"),_xlfn.COUNTIFS($AO$31:$AO$132,"&lt;=40",$AO$31:$AO$132,"&gt;=31"),_xlfn.COUNTIFS($AQ$31:$AQ$132,"&lt;=40",$AQ$31:$AQ$132,"&gt;=31"),_xlfn.COUNTIFS($AS$31:$AS$132,"&lt;=40",$AS$31:$AS$132,"&gt;=31"),_xlfn.COUNTIFS($AU$31:$AU$132,"&lt;=40",$AU$31:$AU$132,"&gt;=31"))</f>
        <v>10.0</v>
      </c>
      <c r="I6" s="11"/>
      <c r="J6" s="17">
        <f>(H6/$D$17)*100</f>
        <v>1.6129032258064515</v>
      </c>
      <c r="K6" s="17"/>
      <c r="L6" s="17">
        <f>L5+J6</f>
        <v>97.25806451612915</v>
      </c>
      <c r="M6" s="17"/>
      <c r="N6" s="18"/>
      <c r="O6" s="18"/>
      <c r="P6" s="18"/>
      <c r="Q6" s="18"/>
      <c r="R6" s="18"/>
      <c r="S6" s="18"/>
      <c r="T6" s="18"/>
      <c r="U6" s="18"/>
      <c r="V6" s="18"/>
      <c r="W6" s="18"/>
      <c r="X6" s="20"/>
      <c r="Y6" s="8"/>
      <c r="Z6" s="8"/>
      <c r="AA6" s="8"/>
      <c r="AB6" s="8"/>
      <c r="AC6" s="8"/>
      <c r="AD6" s="8"/>
      <c r="AE6" s="8"/>
      <c r="AF6" s="8"/>
      <c r="AG6" s="8"/>
      <c r="AH6" s="8"/>
      <c r="AI6" s="8"/>
      <c r="AJ6" s="8"/>
      <c r="AK6" s="8"/>
      <c r="AL6" s="8"/>
      <c r="AM6" s="8"/>
      <c r="AN6" s="8"/>
      <c r="AO6" s="8"/>
      <c r="AP6" s="8"/>
      <c r="AQ6" s="8"/>
      <c r="AR6" s="8"/>
      <c r="AS6" s="8"/>
      <c r="AT6" s="8"/>
      <c r="AU6" s="8"/>
      <c r="AV6" s="10"/>
      <c r="AW6" s="10"/>
      <c r="AX6" s="10"/>
    </row>
    <row r="7" spans="8:8" ht="15.3">
      <c r="B7" s="23" t="s">
        <v>51</v>
      </c>
      <c r="C7" s="21">
        <f>SUM(_xlfn.COUNTIFS($H$31:$H$132,"&gt;=-150",$H$31:$H$132,"&lt;=-121"),_xlfn.COUNTIFS($J$31:$J$132,"&gt;=-150",$J$31:$J$132,"&lt;=-121"),_xlfn.COUNTIFS($L$31:$L$132,"&gt;=-150",$L$31:$L$132,"&lt;=-121"),_xlfn.COUNTIFS($N$31:$N$132,"&gt;=-150",$N$31:$N$132,"&lt;=-121"),_xlfn.COUNTIFS($P$31:$P$132,"&gt;=-150",$P$31:$P$132,"&lt;=-121"),_xlfn.COUNTIFS($R$31:$R$132,"&gt;=-150",$R$31:$R$132,"&lt;=-121"),_xlfn.COUNTIFS($T$31:$T$132,"&gt;=-150",$T$31:$T$132,"&lt;=-121"),_xlfn.COUNTIFS($V$31:$V$132,"&gt;=-150",$V$31:$V$132,"&lt;=-121"),_xlfn.COUNTIFS($X$31:$X$132,"&gt;=-150",$X$31:$X$132,"&lt;=-121"),_xlfn.COUNTIFS($Z$31:$Z$132,"&gt;=-150",$Z$31:$Z$132,"&lt;=-121"),_xlfn.COUNTIFS($AB$31:$AB$132,"&gt;=-150",$AB$31:$AB$132,"&lt;=-121"),_xlfn.COUNTIFS($AD$31:$AD$132,"&gt;=-150",$AD$31:$AD$132,"&lt;=-121"),_xlfn.COUNTIFS($AF$31:$AF$132,"&gt;=-150",$AF$31:$AF$132,"&lt;=-121"),_xlfn.COUNTIFS($AH$31:$AH$132,"&gt;=-150",$AH$31:$AH$132,"&lt;=-121"),_xlfn.COUNTIFS($AJ$31:$AJ$132,"&gt;=-150",$AJ$31:$AJ$132,"&lt;=-121"),_xlfn.COUNTIFS($AL$31:$AL$132,"&gt;=-150",$AL$31:$AL$132,"&lt;=-121"),_xlfn.COUNTIFS($AO$31:$AO$132,"&gt;=-150",$AO$31:$AO$132,"&lt;=-121"),_xlfn.COUNTIFS($AQ$31:$AQ$132,"&gt;=-150",$AQ$31:$AQ$132,"&lt;=-121"),_xlfn.COUNTIFS($AS$31:$AS$132,"&gt;=-150",$AS$31:$AS$132,"&lt;=-121"),_xlfn.COUNTIFS($AU$31:$AU$132,"&gt;=-150",$AU$31:$AU$132,"&lt;=-121"))</f>
        <v>2.0</v>
      </c>
      <c r="D7" s="14">
        <f>C7/$D$17*100</f>
        <v>0.3225806451612903</v>
      </c>
      <c r="E7" s="24">
        <f>E8+D7</f>
        <v>99.8387096774194</v>
      </c>
      <c r="G7" s="22" t="s">
        <v>19</v>
      </c>
      <c r="H7" s="11">
        <f>SUM(_xlfn.COUNTIFS($I$31:$I$142,"&lt;=50",$I$31:$I$142,"&gt;=41"),_xlfn.COUNTIFS($K$31:$K$142,"&lt;=50",$K$31:$K$142,"&gt;=41"),_xlfn.COUNTIFS($M$31:$M$142,"&lt;=50",$M$31:$M$142,"&gt;=41"),_xlfn.COUNTIFS($O$31:$O$142,"&lt;=50",$O$31:$O$142,"&gt;=41"),_xlfn.COUNTIFS($Q$31:$Q$142,"&lt;=50",$Q$31:$Q$142,"&gt;=41"),_xlfn.COUNTIFS($S$31:$S$142,"&lt;=50",$S$31:$S$142,"&gt;=41"),_xlfn.COUNTIFS($U$31:$U$142,"&lt;=50",$U$31:$U$142,"&gt;=41"),_xlfn.COUNTIFS($W$31:$W$142,"&lt;=50",$W$31:$W$142,"&gt;=41"),_xlfn.COUNTIFS($Y$31:$Y$142,"&lt;=50",$Y$31:$Y$142,"&gt;=41"),_xlfn.COUNTIFS($AA$31:$AA$142,"&lt;=50",$AA$31:$AA$142,"&gt;=41"),_xlfn.COUNTIFS($AC$31:$AC$142,"&lt;=50",$AC$31:$AC$142,"&gt;=41"),_xlfn.COUNTIFS($AE$31:$AE$142,"&lt;=50",$AE$31:$AE$142,"&gt;=41"),_xlfn.COUNTIFS($AG$31:$AG$142,"&lt;=50",$AG$31:$AG$142,"&gt;=41"),_xlfn.COUNTIFS($AI$31:$AI$142,"&lt;=50",$AI$31:$AI$142,"&gt;=41"),_xlfn.COUNTIFS($AK$31:$AK$142,"&lt;=50",$AK$31:$AK$142,"&gt;=41"),_xlfn.COUNTIFS($AM$31:$AM$142,"&lt;=50",$AM$31:$AM$142,"&gt;=41"),_xlfn.COUNTIFS($AO$31:$AO$142,"&lt;=50",$AO$31:$AO$142,"&gt;=41"),_xlfn.COUNTIFS($AQ$31:$AQ$142,"&lt;=50",$AQ$31:$AQ$142,"&gt;=41"),_xlfn.COUNTIFS($AS$31:$AS$142,"&lt;=50",$AS$31:$AS$142,"&gt;=41"),_xlfn.COUNTIFS($AU$31:$AU$142,"&lt;=50",$AU$31:$AU$142,"&gt;=41"))</f>
        <v>1.0</v>
      </c>
      <c r="I7" s="11"/>
      <c r="J7" s="17">
        <f>(H7/$D$17)*100</f>
        <v>0.16129032258064516</v>
      </c>
      <c r="K7" s="17"/>
      <c r="L7" s="17">
        <f>L6+J7</f>
        <v>97.41935483870984</v>
      </c>
      <c r="M7" s="17"/>
      <c r="N7" s="18"/>
      <c r="O7" s="18"/>
      <c r="P7" s="18"/>
      <c r="Q7" s="18"/>
      <c r="R7" s="18"/>
      <c r="S7" s="18"/>
      <c r="T7" s="18"/>
      <c r="U7" s="18"/>
      <c r="V7" s="18"/>
      <c r="W7" s="18"/>
      <c r="X7" s="20"/>
      <c r="Y7" s="8"/>
      <c r="Z7" s="8"/>
      <c r="AA7" s="8"/>
      <c r="AB7" s="8"/>
      <c r="AC7" s="8"/>
      <c r="AD7" s="8"/>
      <c r="AE7" s="8"/>
      <c r="AF7" s="8"/>
      <c r="AG7" s="8"/>
      <c r="AH7" s="8"/>
      <c r="AI7" s="8"/>
      <c r="AJ7" s="8"/>
      <c r="AK7" s="8"/>
      <c r="AL7" s="8"/>
      <c r="AM7" s="8"/>
      <c r="AN7" s="8"/>
      <c r="AO7" s="8"/>
      <c r="AP7" s="8"/>
      <c r="AQ7" s="8"/>
      <c r="AR7" s="8"/>
      <c r="AS7" s="8"/>
      <c r="AT7" s="8"/>
      <c r="AU7" s="8"/>
      <c r="AV7" s="10"/>
      <c r="AW7" s="10"/>
      <c r="AX7" s="10"/>
    </row>
    <row r="8" spans="8:8" ht="15.3">
      <c r="B8" s="12" t="s">
        <v>48</v>
      </c>
      <c r="C8" s="21">
        <f>SUM(_xlfn.COUNTIFS($H$31:$H$132,"&gt;=-120",$H$31:$H$132,"&lt;=-100"),_xlfn.COUNTIFS($J$31:$J$132,"&gt;=-120",$J$31:$J$132,"&lt;=-100"),_xlfn.COUNTIFS($L$31:$L$132,"&gt;=-120",$L$31:$L$132,"&lt;=-100"),_xlfn.COUNTIFS($N$31:$N$132,"&gt;=-120",$N$31:$N$132,"&lt;=-100"),_xlfn.COUNTIFS($P$31:$P$132,"&gt;=-120",$P$31:$P$132,"&lt;=-100"),_xlfn.COUNTIFS($R$31:$R$132,"&gt;=-120",$R$31:$R$132,"&lt;=-100"),_xlfn.COUNTIFS($T$31:$T$132,"&gt;=-120",$T$31:$T$132,"&lt;=-100"),_xlfn.COUNTIFS($V$31:$V$132,"&gt;=-120",$V$31:$V$132,"&lt;=-100"),_xlfn.COUNTIFS($X$31:$X$132,"&gt;=-120",$X$31:$X$132,"&lt;=-100"),_xlfn.COUNTIFS($Z$31:$Z$132,"&gt;=-120",$Z$31:$Z$132,"&lt;=-100"),_xlfn.COUNTIFS($AB$31:$AB$132,"&gt;=-120",$AB$31:$AB$132,"&lt;=-100"),_xlfn.COUNTIFS($AD$31:$AD$132,"&gt;=-120",$AD$31:$AD$132,"&lt;=-100"),_xlfn.COUNTIFS($AF$31:$AF$132,"&gt;=-120",$AF$31:$AF$132,"&lt;=-100"),_xlfn.COUNTIFS($AH$31:$AH$132,"&gt;=-120",$AH$31:$AH$132,"&lt;=-100"),_xlfn.COUNTIFS($AJ$31:$AJ$132,"&gt;=-120",$AJ$31:$AJ$132,"&lt;=-100"),_xlfn.COUNTIFS($AL$31:$AL$132,"&gt;=-120",$AL$31:$AL$132,"&lt;=-100"),_xlfn.COUNTIFS($AO$31:$AO$132,"&gt;=-120",$AO$31:$AO$132,"&lt;=-100"),_xlfn.COUNTIFS($AQ$31:$AQ$132,"&gt;=-120",$AQ$31:$AQ$132,"&lt;=-100"),_xlfn.COUNTIFS($AS$31:$AS$132,"&gt;=-120",$AS$31:$AS$132,"&lt;=-100"),_xlfn.COUNTIFS($AU$31:$AU$132,"&gt;=-120",$AU$31:$AU$132,"&lt;=-100"))</f>
        <v>0.0</v>
      </c>
      <c r="D8" s="14">
        <f>C8/$D$17*100</f>
        <v>0.0</v>
      </c>
      <c r="E8" s="14">
        <f>E9+D8</f>
        <v>99.5161290322581</v>
      </c>
      <c r="G8" s="12" t="s">
        <v>20</v>
      </c>
      <c r="H8" s="11">
        <f>SUM(_xlfn.COUNTIFS($I$31:$I$152,"&lt;=60",$I$31:$I$152,"&gt;=51"),_xlfn.COUNTIFS($K$31:$K$152,"&lt;=60",$K$31:$K$152,"&gt;=51"),_xlfn.COUNTIFS($M$31:$M$152,"&lt;=60",$M$31:$M$152,"&gt;=51"),_xlfn.COUNTIFS($O$31:$O$152,"&lt;=60",$O$31:$O$152,"&gt;=51"),_xlfn.COUNTIFS($Q$31:$Q$152,"&lt;=60",$Q$31:$Q$152,"&gt;=51"),_xlfn.COUNTIFS($S$31:$S$152,"&lt;=60",$S$31:$S$152,"&gt;=51"),_xlfn.COUNTIFS($U$31:$U$152,"&lt;=60",$U$31:$U$152,"&gt;=51"),_xlfn.COUNTIFS($W$31:$W$152,"&lt;=60",$W$31:$W$152,"&gt;=51"),_xlfn.COUNTIFS($Y$31:$Y$152,"&lt;=60",$Y$31:$Y$152,"&gt;=51"),_xlfn.COUNTIFS($AA$31:$AA$152,"&lt;=60",$AA$31:$AA$152,"&gt;=51"),_xlfn.COUNTIFS($AC$31:$AC$152,"&lt;=60",$AC$31:$AC$152,"&gt;=51"),_xlfn.COUNTIFS($AE$31:$AE$152,"&lt;=60",$AE$31:$AE$152,"&gt;=51"),_xlfn.COUNTIFS($AG$31:$AG$152,"&lt;=60",$AG$31:$AG$152,"&gt;=51"),_xlfn.COUNTIFS($AI$31:$AI$152,"&lt;=60",$AI$31:$AI$152,"&gt;=51"),_xlfn.COUNTIFS($AK$31:$AK$152,"&lt;=60",$AK$31:$AK$152,"&gt;=51"),_xlfn.COUNTIFS($AM$31:$AM$152,"&lt;=60",$AM$31:$AM$152,"&gt;=51"),_xlfn.COUNTIFS($AO$31:$AO$152,"&lt;=60",$AO$31:$AO$152,"&gt;=51"),_xlfn.COUNTIFS($AQ$31:$AQ$152,"&lt;=60",$AQ$31:$AQ$152,"&gt;=51"),_xlfn.COUNTIFS($AS$31:$AS$152,"&lt;=60",$AS$31:$AS$152,"&gt;=51"),_xlfn.COUNTIFS($AU$31:$AU$152,"&lt;=60",$AU$31:$AU$152,"&gt;=51"))</f>
        <v>3.0</v>
      </c>
      <c r="I8" s="11"/>
      <c r="J8" s="17">
        <f>(H8/$D$17)*100</f>
        <v>0.4838709677419355</v>
      </c>
      <c r="K8" s="17"/>
      <c r="L8" s="17">
        <f>L7+J8</f>
        <v>97.90322580645173</v>
      </c>
      <c r="M8" s="17"/>
      <c r="N8" s="18">
        <f>J10+J9+J8</f>
        <v>1.612903225806456</v>
      </c>
      <c r="O8" s="18"/>
      <c r="P8" s="18">
        <f>P5+N8</f>
        <v>99.03225806451626</v>
      </c>
      <c r="Q8" s="18"/>
      <c r="R8" s="18"/>
      <c r="S8" s="18"/>
      <c r="T8" s="18"/>
      <c r="U8" s="18"/>
      <c r="V8" s="18"/>
      <c r="W8" s="18"/>
      <c r="X8" s="20"/>
      <c r="Y8" s="8"/>
      <c r="Z8" s="8"/>
      <c r="AA8" s="8"/>
      <c r="AB8" s="8"/>
      <c r="AC8" s="8"/>
      <c r="AD8" s="8"/>
      <c r="AE8" s="8"/>
      <c r="AF8" s="8"/>
      <c r="AG8" s="8"/>
      <c r="AH8" s="8"/>
      <c r="AI8" s="8"/>
      <c r="AJ8" s="8"/>
      <c r="AK8" s="8"/>
      <c r="AL8" s="8"/>
      <c r="AM8" s="8"/>
      <c r="AN8" s="8"/>
      <c r="AO8" s="8"/>
      <c r="AP8" s="8"/>
      <c r="AQ8" s="8"/>
      <c r="AR8" s="8"/>
      <c r="AS8" s="8"/>
      <c r="AT8" s="8"/>
      <c r="AU8" s="8"/>
      <c r="AV8" s="10"/>
      <c r="AW8" s="10"/>
      <c r="AX8" s="10"/>
    </row>
    <row r="9" spans="8:8" ht="15.3">
      <c r="B9" s="25" t="s">
        <v>3</v>
      </c>
      <c r="C9" s="26">
        <f>SUM(_xlfn.COUNTIFS($H$31:$H$132,"&gt;=-99",$H$31:$H$132,"&lt;=-70"),_xlfn.COUNTIFS($J$31:$J$132,"&gt;=-99",$J$31:$J$132,"&lt;=-70"),_xlfn.COUNTIFS($L$31:$L$132,"&gt;=-99",$L$31:$L$132,"&lt;=-70"),_xlfn.COUNTIFS($N$31:$N$132,"&gt;=-99",$N$31:$N$132,"&lt;=-70"),_xlfn.COUNTIFS($P$31:$P$132,"&gt;=-99",$P$31:$P$132,"&lt;=-70"),_xlfn.COUNTIFS($R$31:$R$132,"&gt;=-99",$R$31:$R$132,"&lt;=-70"),_xlfn.COUNTIFS($T$31:$T$132,"&gt;=-99",$T$31:$T$132,"&lt;=-70"),_xlfn.COUNTIFS($V$31:$V$132,"&gt;=-99",$V$31:$V$132,"&lt;=-70"),_xlfn.COUNTIFS($X$31:$X$132,"&gt;=-99",$X$31:$X$132,"&lt;=-70"),_xlfn.COUNTIFS($Z$31:$Z$132,"&gt;=-99",$Z$31:$Z$132,"&lt;=-70"),_xlfn.COUNTIFS($AB$31:$AB$132,"&gt;=-99",$AB$31:$AB$132,"&lt;=-70"),_xlfn.COUNTIFS($AD$31:$AD$132,"&gt;=-99",$AD$31:$AD$132,"&lt;=-70"),_xlfn.COUNTIFS($AF$31:$AF$132,"&gt;=-99",$AF$31:$AF$132,"&lt;=-70"),_xlfn.COUNTIFS($AH$31:$AH$132,"&gt;=-99",$AH$31:$AH$132,"&lt;=-70"),_xlfn.COUNTIFS($AJ$31:$AJ$132,"&gt;=-99",$AJ$31:$AJ$132,"&lt;=-70"),_xlfn.COUNTIFS($AL$31:$AL$132,"&gt;=-99",$AL$31:$AL$132,"&lt;=-70"),_xlfn.COUNTIFS($AO$31:$AO$132,"&gt;=-99",$AO$31:$AO$132,"&lt;=-70"),_xlfn.COUNTIFS($AQ$31:$AQ$132,"&gt;=-99",$AQ$31:$AQ$132,"&lt;=-70"),_xlfn.COUNTIFS($AS$31:$AS$132,"&gt;=-99",$AS$31:$AS$132,"&lt;=-70"),_xlfn.COUNTIFS($AU$31:$AU$132,"&gt;=-99",$AU$31:$AU$132,"&lt;=-70"))</f>
        <v>9.0</v>
      </c>
      <c r="D9" s="27">
        <f>C9/$D$17*100</f>
        <v>1.4516129032258065</v>
      </c>
      <c r="E9" s="28">
        <f>E10+D9</f>
        <v>99.5161290322581</v>
      </c>
      <c r="G9" s="29" t="s">
        <v>21</v>
      </c>
      <c r="H9" s="30">
        <f>SUM(_xlfn.COUNTIFS($I$31:$I$162,"&lt;=70",$I$31:$I$162,"&gt;=61"),_xlfn.COUNTIFS($K$31:$K$162,"&lt;=70",$K$31:$K$162,"&gt;=61"),_xlfn.COUNTIFS($M$31:$M$162,"&lt;=70",$M$31:$M$162,"&gt;=61"),_xlfn.COUNTIFS($O$31:$O$162,"&lt;=70",$O$31:$O$162,"&gt;=61"),_xlfn.COUNTIFS($Q$31:$Q$162,"&lt;=70",$Q$31:$Q$162,"&gt;=61"),_xlfn.COUNTIFS($S$31:$S$162,"&lt;=70",$S$31:$S$162,"&gt;=61"),_xlfn.COUNTIFS($U$31:$U$162,"&lt;=70",$U$31:$U$162,"&gt;=61"),_xlfn.COUNTIFS($W$31:$W$162,"&lt;=70",$W$31:$W$162,"&gt;=61"),_xlfn.COUNTIFS($Y$31:$Y$162,"&lt;=70",$Y$31:$Y$162,"&gt;=61"),_xlfn.COUNTIFS($AA$31:$AA$162,"&lt;=70",$AA$31:$AA$162,"&gt;=61"),_xlfn.COUNTIFS($AC$31:$AC$162,"&lt;=70",$AC$31:$AC$162,"&gt;=61"),_xlfn.COUNTIFS($AE$31:$AE$162,"&lt;=70",$AE$31:$AE$162,"&gt;=61"),_xlfn.COUNTIFS($AG$31:$AG$162,"&lt;=70",$AG$31:$AG$162,"&gt;=61"),_xlfn.COUNTIFS($AI$31:$AI$162,"&lt;=70",$AI$31:$AI$162,"&gt;=61"),_xlfn.COUNTIFS($AK$31:$AK$162,"&lt;=70",$AK$31:$AK$162,"&gt;=61"),_xlfn.COUNTIFS($AM$31:$AM$162,"&lt;=70",$AM$31:$AM$162,"&gt;=61"),_xlfn.COUNTIFS($AO$31:$AO$162,"&lt;=70",$AO$31:$AO$162,"&gt;=61"),_xlfn.COUNTIFS($AQ$31:$AQ$162,"&lt;=70",$AQ$31:$AQ$162,"&gt;=61"),_xlfn.COUNTIFS($AS$31:$AS$162,"&lt;=70",$AS$31:$AS$162,"&gt;=61"),_xlfn.COUNTIFS($AU$31:$AU$162,"&lt;=70",$AU$31:$AU$162,"&gt;=61"))</f>
        <v>2.0</v>
      </c>
      <c r="I9" s="30"/>
      <c r="J9" s="31">
        <f>(H9/$D$17)*100</f>
        <v>0.3225806451612903</v>
      </c>
      <c r="K9" s="31"/>
      <c r="L9" s="31">
        <f>L8+J9</f>
        <v>98.225806451613</v>
      </c>
      <c r="M9" s="31"/>
      <c r="N9" s="18"/>
      <c r="O9" s="18"/>
      <c r="P9" s="18"/>
      <c r="Q9" s="18"/>
      <c r="R9" s="18"/>
      <c r="S9" s="18"/>
      <c r="T9" s="18"/>
      <c r="U9" s="18"/>
      <c r="V9" s="18"/>
      <c r="W9" s="18"/>
      <c r="X9" s="20"/>
      <c r="Y9" s="8"/>
      <c r="Z9" s="8"/>
      <c r="AA9" s="8"/>
      <c r="AB9" s="8"/>
      <c r="AC9" s="8"/>
      <c r="AD9" s="8"/>
      <c r="AE9" s="8"/>
      <c r="AF9" s="8"/>
      <c r="AG9" s="8"/>
      <c r="AH9" s="8"/>
      <c r="AI9" s="8"/>
      <c r="AJ9" s="8"/>
      <c r="AK9" s="8"/>
      <c r="AL9" s="8"/>
      <c r="AM9" s="8"/>
      <c r="AN9" s="8"/>
      <c r="AO9" s="8"/>
      <c r="AP9" s="8"/>
      <c r="AQ9" s="8"/>
      <c r="AR9" s="8"/>
      <c r="AS9" s="8"/>
      <c r="AT9" s="8"/>
      <c r="AU9" s="8"/>
      <c r="AV9" s="10"/>
      <c r="AW9" s="10"/>
      <c r="AX9" s="10"/>
    </row>
    <row r="10" spans="8:8" ht="15.3">
      <c r="B10" s="29" t="s">
        <v>4</v>
      </c>
      <c r="C10" s="26">
        <f>SUM(_xlfn.COUNTIFS($H$31:$H$132,"&gt;=-69",$H$31:$H$132,"&lt;=-60"),_xlfn.COUNTIFS($J$31:$J$132,"&gt;=-69",$J$31:$J$132,"&lt;=-60"),_xlfn.COUNTIFS($L$31:$L$132,"&gt;=-69",$L$31:$L$132,"&lt;=-60"),_xlfn.COUNTIFS($N$31:$N$132,"&gt;=-69",$N$31:$N$132,"&lt;=-60"),_xlfn.COUNTIFS($P$31:$P$132,"&gt;=-69",$P$31:$P$132,"&lt;=-60"),_xlfn.COUNTIFS($R$31:$R$132,"&gt;=-69",$R$31:$R$132,"&lt;=-60"),_xlfn.COUNTIFS($T$31:$T$132,"&gt;=-69",$T$31:$T$132,"&lt;=-60"),_xlfn.COUNTIFS($V$31:$V$132,"&gt;=-69",$V$31:$V$132,"&lt;=-60"),_xlfn.COUNTIFS($X$31:$X$132,"&gt;=-69",$X$31:$X$132,"&lt;=-60"),_xlfn.COUNTIFS($Z$31:$Z$132,"&gt;=-69",$Z$31:$Z$132,"&lt;=-60"),_xlfn.COUNTIFS($AB$31:$AB$132,"&gt;=-69",$AB$31:$AB$132,"&lt;=-60"),_xlfn.COUNTIFS($AD$31:$AD$132,"&gt;=-69",$AD$31:$AD$132,"&lt;=-60"),_xlfn.COUNTIFS($AF$31:$AF$132,"&gt;=-69",$AF$31:$AF$132,"&lt;=-60"),_xlfn.COUNTIFS($AH$31:$AH$132,"&gt;=-69",$AH$31:$AH$132,"&lt;=-60"),_xlfn.COUNTIFS($AJ$31:$AJ$132,"&gt;=-69",$AJ$31:$AJ$132,"&lt;=-60"),_xlfn.COUNTIFS($AL$31:$AL$132,"&gt;=-69",$AL$31:$AL$132,"&lt;=-60"),_xlfn.COUNTIFS($AO$31:$AO$132,"&gt;=-69",$AO$31:$AO$132,"&lt;=-60"),_xlfn.COUNTIFS($AQ$31:$AQ$132,"&gt;=-69",$AQ$31:$AQ$132,"&lt;=-60"),_xlfn.COUNTIFS($AS$31:$AS$132,"&gt;=-69",$AS$31:$AS$132,"&lt;=-60"),_xlfn.COUNTIFS($AU$31:$AU$132,"&gt;=-69",$AU$31:$AU$132,"&lt;=-60"))</f>
        <v>1.0</v>
      </c>
      <c r="D10" s="27">
        <f>C10/$D$17*100</f>
        <v>0.16129032258064516</v>
      </c>
      <c r="E10" s="27">
        <f>E11+D10</f>
        <v>98.06451612903234</v>
      </c>
      <c r="G10" s="29" t="s">
        <v>22</v>
      </c>
      <c r="H10" s="30">
        <f>SUM(_xlfn.COUNTIFS($I$31:$I$172,"&lt;=80",$I$31:$I$172,"&gt;=71"),_xlfn.COUNTIFS($K$31:$K$172,"&lt;=80",$K$31:$K$172,"&gt;=71"),_xlfn.COUNTIFS($M$31:$M$172,"&lt;=80",$M$31:$M$172,"&gt;=71"),_xlfn.COUNTIFS($O$31:$O$172,"&lt;=80",$O$31:$O$172,"&gt;=71"),_xlfn.COUNTIFS($Q$31:$Q$172,"&lt;=80",$Q$31:$Q$172,"&gt;=71"),_xlfn.COUNTIFS($S$31:$S$172,"&lt;=80",$S$31:$S$172,"&gt;=71"),_xlfn.COUNTIFS($U$31:$U$172,"&lt;=80",$U$31:$U$172,"&gt;=71"),_xlfn.COUNTIFS($W$31:$W$172,"&lt;=80",$W$31:$W$172,"&gt;=71"),_xlfn.COUNTIFS($Y$31:$Y$172,"&lt;=80",$Y$31:$Y$172,"&gt;=71"),_xlfn.COUNTIFS($AA$31:$AA$172,"&lt;=80",$AA$31:$AA$172,"&gt;=71"),_xlfn.COUNTIFS($AC$31:$AC$172,"&lt;=80",$AC$31:$AC$172,"&gt;=71"),_xlfn.COUNTIFS($AE$31:$AE$172,"&lt;=80",$AE$31:$AE$172,"&gt;=71"),_xlfn.COUNTIFS($AG$31:$AG$172,"&lt;=80",$AG$31:$AG$172,"&gt;=71"),_xlfn.COUNTIFS($AI$31:$AI$172,"&lt;=80",$AI$31:$AI$172,"&gt;=71"),_xlfn.COUNTIFS($AK$31:$AK$172,"&lt;=80",$AK$31:$AK$172,"&gt;=71"),_xlfn.COUNTIFS($AM$31:$AM$172,"&lt;=80",$AM$31:$AM$172,"&gt;=71"),_xlfn.COUNTIFS($AO$31:$AO$172,"&lt;=80",$AO$31:$AO$172,"&gt;=71"),_xlfn.COUNTIFS($AQ$31:$AQ$172,"&lt;=80",$AQ$31:$AQ$172,"&gt;=71"),_xlfn.COUNTIFS($AS$31:$AS$172,"&lt;=80",$AS$31:$AS$172,"&gt;=71"),_xlfn.COUNTIFS($AU$31:$AU$172,"&lt;=80",$AU$31:$AU$172,"&gt;=71"))</f>
        <v>5.0</v>
      </c>
      <c r="I10" s="30"/>
      <c r="J10" s="31">
        <f>(H10/$D$17)*100</f>
        <v>0.8064516129032258</v>
      </c>
      <c r="K10" s="31"/>
      <c r="L10" s="31">
        <f>L9+J10</f>
        <v>99.03225806451623</v>
      </c>
      <c r="M10" s="31"/>
      <c r="N10" s="18"/>
      <c r="O10" s="18"/>
      <c r="P10" s="18"/>
      <c r="Q10" s="18"/>
      <c r="R10" s="18"/>
      <c r="S10" s="18"/>
      <c r="T10" s="18"/>
      <c r="U10" s="18"/>
      <c r="V10" s="18"/>
      <c r="W10" s="18"/>
      <c r="X10" s="20"/>
      <c r="Y10" s="8"/>
      <c r="Z10" s="8"/>
      <c r="AA10" s="8"/>
      <c r="AB10" s="8"/>
      <c r="AC10" s="8"/>
      <c r="AD10" s="8"/>
      <c r="AE10" s="8"/>
      <c r="AF10" s="8"/>
      <c r="AG10" s="8"/>
      <c r="AH10" s="8"/>
      <c r="AI10" s="8"/>
      <c r="AJ10" s="8"/>
      <c r="AK10" s="8"/>
      <c r="AL10" s="8"/>
      <c r="AM10" s="8"/>
      <c r="AN10" s="8"/>
      <c r="AO10" s="8"/>
      <c r="AP10" s="8"/>
      <c r="AQ10" s="8"/>
      <c r="AR10" s="8"/>
      <c r="AS10" s="8"/>
      <c r="AT10" s="8"/>
      <c r="AU10" s="8"/>
      <c r="AV10" s="10"/>
      <c r="AW10" s="10"/>
      <c r="AX10" s="10"/>
    </row>
    <row r="11" spans="8:8" ht="15.3">
      <c r="B11" s="12" t="s">
        <v>5</v>
      </c>
      <c r="C11" s="21">
        <f>SUM(_xlfn.COUNTIFS($H$31:$H$132,"&gt;=-59",$H$31:$H$132,"&lt;=-50"),_xlfn.COUNTIFS($J$31:$J$132,"&gt;=-59",$J$31:$J$132,"&lt;=-50"),_xlfn.COUNTIFS($L$31:$L$132,"&gt;=-59",$L$31:$L$132,"&lt;=-50"),_xlfn.COUNTIFS($N$31:$N$132,"&gt;=-59",$N$31:$N$132,"&lt;=-50"),_xlfn.COUNTIFS($P$31:$P$132,"&gt;=-59",$P$31:$P$132,"&lt;=-50"),_xlfn.COUNTIFS($R$31:$R$132,"&gt;=-59",$R$31:$R$132,"&lt;=-50"),_xlfn.COUNTIFS($T$31:$T$132,"&gt;=-59",$T$31:$T$132,"&lt;=-50"),_xlfn.COUNTIFS($V$31:$V$132,"&gt;=-59",$V$31:$V$132,"&lt;=-50"),_xlfn.COUNTIFS($X$31:$X$132,"&gt;=-59",$X$31:$X$132,"&lt;=-50"),_xlfn.COUNTIFS($Z$31:$Z$132,"&gt;=-59",$Z$31:$Z$132,"&lt;=-50"),_xlfn.COUNTIFS($AB$31:$AB$132,"&gt;=-59",$AB$31:$AB$132,"&lt;=-50"),_xlfn.COUNTIFS($AD$31:$AD$132,"&gt;=-59",$AD$31:$AD$132,"&lt;=-50"),_xlfn.COUNTIFS($AF$31:$AF$132,"&gt;=-59",$AF$31:$AF$132,"&lt;=-50"),_xlfn.COUNTIFS($AH$31:$AH$132,"&gt;=-59",$AH$31:$AH$132,"&lt;=-50"),_xlfn.COUNTIFS($AJ$31:$AJ$132,"&gt;=-59",$AJ$31:$AJ$132,"&lt;=-50"),_xlfn.COUNTIFS($AL$31:$AL$132,"&gt;=-59",$AL$31:$AL$132,"&lt;=-50"),_xlfn.COUNTIFS($AO$31:$AO$132,"&gt;=-59",$AO$31:$AO$132,"&lt;=-50"),_xlfn.COUNTIFS($AQ$31:$AQ$132,"&gt;=-59",$AQ$31:$AQ$132,"&lt;=-50"),_xlfn.COUNTIFS($AS$31:$AS$132,"&gt;=-59",$AS$31:$AS$132,"&lt;=-50"),_xlfn.COUNTIFS($AU$31:$AU$132,"&gt;=-59",$AU$31:$AU$132,"&lt;=-50"))</f>
        <v>1.0</v>
      </c>
      <c r="D11" s="14">
        <f>C11/$D$17*100</f>
        <v>0.16129032258064516</v>
      </c>
      <c r="E11" s="14">
        <f>E12+D11</f>
        <v>97.90322580645174</v>
      </c>
      <c r="G11" s="12" t="s">
        <v>23</v>
      </c>
      <c r="H11" s="11">
        <f>SUM(_xlfn.COUNTIFS($I$31:$I$182,"&lt;=90",$I$31:$I$182,"&gt;=81"),_xlfn.COUNTIFS($K$31:$K$182,"&lt;=90",$K$31:$K$182,"&gt;=81"),_xlfn.COUNTIFS($M$31:$M$182,"&lt;=90",$M$31:$M$182,"&gt;=81"),_xlfn.COUNTIFS($O$31:$O$182,"&lt;=90",$O$31:$O$182,"&gt;=81"),_xlfn.COUNTIFS($Q$31:$Q$182,"&lt;=90",$Q$31:$Q$182,"&gt;=81"),_xlfn.COUNTIFS($S$31:$S$182,"&lt;=90",$S$31:$S$182,"&gt;=81"),_xlfn.COUNTIFS($U$31:$U$182,"&lt;=90",$U$31:$U$182,"&gt;=81"),_xlfn.COUNTIFS($W$31:$W$182,"&lt;=90",$W$31:$W$182,"&gt;=81"),_xlfn.COUNTIFS($Y$31:$Y$182,"&lt;=90",$Y$31:$Y$182,"&gt;=81"),_xlfn.COUNTIFS($AA$31:$AA$182,"&lt;=90",$AA$31:$AA$182,"&gt;=81"),_xlfn.COUNTIFS($AC$31:$AC$182,"&lt;=90",$AC$31:$AC$182,"&gt;=81"),_xlfn.COUNTIFS($AE$31:$AE$182,"&lt;=90",$AE$31:$AE$182,"&gt;=81"),_xlfn.COUNTIFS($AG$31:$AG$182,"&lt;=90",$AG$31:$AG$182,"&gt;=81"),_xlfn.COUNTIFS($AI$31:$AI$182,"&lt;=90",$AI$31:$AI$182,"&gt;=81"),_xlfn.COUNTIFS($AK$31:$AK$182,"&lt;=90",$AK$31:$AK$182,"&gt;=81"),_xlfn.COUNTIFS($AM$31:$AM$182,"&lt;=90",$AM$31:$AM$182,"&gt;=81"),_xlfn.COUNTIFS($AO$31:$AO$182,"&lt;=90",$AO$31:$AO$182,"&gt;=81"),_xlfn.COUNTIFS($AQ$31:$AQ$182,"&lt;=90",$AQ$31:$AQ$182,"&gt;=81"),_xlfn.COUNTIFS($AS$31:$AS$182,"&lt;=90",$AS$31:$AS$182,"&gt;=81"),_xlfn.COUNTIFS($AU$31:$AU$182,"&lt;=90",$AU$31:$AU$182,"&gt;=81"))</f>
        <v>1.0</v>
      </c>
      <c r="I11" s="11"/>
      <c r="J11" s="17">
        <f>(H11/$D$17)*100</f>
        <v>0.16129032258064516</v>
      </c>
      <c r="K11" s="17"/>
      <c r="L11" s="17">
        <f>L10+J11</f>
        <v>99.19354838709684</v>
      </c>
      <c r="M11" s="17"/>
      <c r="N11" s="18">
        <f>J12+J11</f>
        <v>0.32258064516129</v>
      </c>
      <c r="O11" s="18"/>
      <c r="P11" s="18">
        <f>P8+N11</f>
        <v>99.3548387096776</v>
      </c>
      <c r="Q11" s="18"/>
      <c r="R11" s="18"/>
      <c r="S11" s="18"/>
      <c r="T11" s="18"/>
      <c r="U11" s="18"/>
      <c r="V11" s="18"/>
      <c r="W11" s="18"/>
      <c r="X11" s="20"/>
      <c r="Y11" s="8"/>
      <c r="Z11" s="8"/>
      <c r="AA11" s="8"/>
      <c r="AB11" s="8"/>
      <c r="AC11" s="8"/>
      <c r="AD11" s="8"/>
      <c r="AE11" s="8"/>
      <c r="AF11" s="8"/>
      <c r="AG11" s="8"/>
      <c r="AH11" s="8"/>
      <c r="AI11" s="8"/>
      <c r="AJ11" s="8"/>
      <c r="AK11" s="8"/>
      <c r="AL11" s="8"/>
      <c r="AM11" s="8"/>
      <c r="AN11" s="8"/>
      <c r="AO11" s="8"/>
      <c r="AP11" s="8"/>
      <c r="AQ11" s="8"/>
      <c r="AR11" s="8"/>
      <c r="AS11" s="8"/>
      <c r="AT11" s="8"/>
      <c r="AU11" s="8"/>
      <c r="AV11" s="10"/>
      <c r="AW11" s="10"/>
      <c r="AX11" s="10"/>
    </row>
    <row r="12" spans="8:8" ht="15.3">
      <c r="B12" s="12" t="s">
        <v>6</v>
      </c>
      <c r="C12" s="21">
        <f>SUM(_xlfn.COUNTIFS($H$31:$H$132,"&gt;=-49",$H$31:$H$132,"&lt;=-40"),_xlfn.COUNTIFS($J$31:$J$132,"&gt;=-49",$J$31:$J$132,"&lt;=-40"),_xlfn.COUNTIFS($L$31:$L$132,"&gt;=-49",$L$31:$L$132,"&lt;=-40"),_xlfn.COUNTIFS($N$31:$N$132,"&gt;=-49",$N$31:$N$132,"&lt;=-40"),_xlfn.COUNTIFS($P$31:$P$132,"&gt;=-49",$P$31:$P$132,"&lt;=-40"),_xlfn.COUNTIFS($R$31:$R$132,"&gt;=-49",$R$31:$R$132,"&lt;=-40"),_xlfn.COUNTIFS($T$31:$T$132,"&gt;=-49",$T$31:$T$132,"&lt;=-40"),_xlfn.COUNTIFS($V$31:$V$132,"&gt;=-49",$V$31:$V$132,"&lt;=-40"),_xlfn.COUNTIFS($X$31:$X$132,"&gt;=-49",$X$31:$X$132,"&lt;=-40"),_xlfn.COUNTIFS($Z$31:$Z$132,"&gt;=-49",$Z$31:$Z$132,"&lt;=-40"),_xlfn.COUNTIFS($AB$31:$AB$132,"&gt;=-49",$AB$31:$AB$132,"&lt;=-40"),_xlfn.COUNTIFS($AD$31:$AD$132,"&gt;=-49",$AD$31:$AD$132,"&lt;=-40"),_xlfn.COUNTIFS($AF$31:$AF$132,"&gt;=-49",$AF$31:$AF$132,"&lt;=-40"),_xlfn.COUNTIFS($AH$31:$AH$132,"&gt;=-49",$AH$31:$AH$132,"&lt;=-40"),_xlfn.COUNTIFS($AJ$31:$AJ$132,"&gt;=-49",$AJ$31:$AJ$132,"&lt;=-40"),_xlfn.COUNTIFS($AL$31:$AL$132,"&gt;=-49",$AL$31:$AL$132,"&lt;=-40"),_xlfn.COUNTIFS($AO$31:$AO$132,"&gt;=-49",$AO$31:$AO$132,"&lt;=-40"),_xlfn.COUNTIFS($AQ$31:$AQ$132,"&gt;=-49",$AQ$31:$AQ$132,"&lt;=-40"),_xlfn.COUNTIFS($AS$31:$AS$132,"&gt;=-49",$AS$31:$AS$132,"&lt;=-40"),_xlfn.COUNTIFS($AU$31:$AU$132,"&gt;=-49",$AU$31:$AU$132,"&lt;=-40"))</f>
        <v>9.0</v>
      </c>
      <c r="D12" s="14">
        <f>C12/$D$17*100</f>
        <v>1.4516129032258065</v>
      </c>
      <c r="E12" s="14">
        <f>E13+D12</f>
        <v>97.7419354838711</v>
      </c>
      <c r="G12" s="25" t="s">
        <v>24</v>
      </c>
      <c r="H12" s="11">
        <f>SUM(_xlfn.COUNTIFS($I$31:$I$192,"&lt;=100",$I$31:$I$192,"&gt;=91"),_xlfn.COUNTIFS($K$31:$K$192,"&lt;=100",$K$31:$K$192,"&gt;=91"),_xlfn.COUNTIFS($M$31:$M$192,"&lt;=100",$M$31:$M$192,"&gt;=91"),_xlfn.COUNTIFS($O$31:$O$192,"&lt;=100",$O$31:$O$192,"&gt;=91"),_xlfn.COUNTIFS($Q$31:$Q$192,"&lt;=100",$Q$31:$Q$192,"&gt;=91"),_xlfn.COUNTIFS($S$31:$S$192,"&lt;=100",$S$31:$S$192,"&gt;=91"),_xlfn.COUNTIFS($U$31:$U$192,"&lt;=100",$U$31:$U$192,"&gt;=91"),_xlfn.COUNTIFS($W$31:$W$192,"&lt;=100",$W$31:$W$192,"&gt;=91"),_xlfn.COUNTIFS($Y$31:$Y$192,"&lt;=100",$Y$31:$Y$192,"&gt;=91"),_xlfn.COUNTIFS($AA$31:$AA$192,"&lt;=100",$AA$31:$AA$192,"&gt;=91"),_xlfn.COUNTIFS($AC$31:$AC$192,"&lt;=100",$AC$31:$AC$192,"&gt;=91"),_xlfn.COUNTIFS($AE$31:$AE$192,"&lt;=100",$AE$31:$AE$192,"&gt;=91"),_xlfn.COUNTIFS($AG$31:$AG$192,"&lt;=100",$AG$31:$AG$192,"&gt;=91"),_xlfn.COUNTIFS($AI$31:$AI$192,"&lt;=100",$AI$31:$AI$192,"&gt;=91"),_xlfn.COUNTIFS($AK$31:$AK$192,"&lt;=100",$AK$31:$AK$192,"&gt;=91"),_xlfn.COUNTIFS($AM$31:$AM$192,"&lt;=100",$AM$31:$AM$192,"&gt;=91"),_xlfn.COUNTIFS($AO$31:$AO$192,"&lt;=100",$AO$31:$AO$192,"&gt;=91"),_xlfn.COUNTIFS($AQ$31:$AQ$192,"&lt;=100",$AQ$31:$AQ$192,"&gt;=91"),_xlfn.COUNTIFS($AS$31:$AS$192,"&lt;=100",$AS$31:$AS$192,"&gt;=91"),_xlfn.COUNTIFS($AU$31:$AU$192,"&lt;=100",$AU$31:$AU$192,"&gt;=91"))</f>
        <v>1.0</v>
      </c>
      <c r="I12" s="11"/>
      <c r="J12" s="17">
        <f>(H12/$D$17)*100</f>
        <v>0.16129032258064516</v>
      </c>
      <c r="K12" s="17"/>
      <c r="L12" s="32">
        <f>L11+J12</f>
        <v>99.35483870967744</v>
      </c>
      <c r="M12" s="32"/>
      <c r="N12" s="18"/>
      <c r="O12" s="18"/>
      <c r="P12" s="18"/>
      <c r="Q12" s="18"/>
      <c r="R12" s="18"/>
      <c r="S12" s="18"/>
      <c r="T12" s="18"/>
      <c r="U12" s="18"/>
      <c r="V12" s="18"/>
      <c r="W12" s="18"/>
      <c r="X12" s="20"/>
      <c r="Y12" s="8"/>
      <c r="Z12" s="8"/>
      <c r="AA12" s="8"/>
      <c r="AB12" s="8"/>
      <c r="AC12" s="8"/>
      <c r="AD12" s="8"/>
      <c r="AE12" s="8"/>
      <c r="AF12" s="8"/>
      <c r="AG12" s="8"/>
      <c r="AH12" s="8"/>
      <c r="AI12" s="8"/>
      <c r="AJ12" s="8"/>
      <c r="AK12" s="8"/>
      <c r="AL12" s="8"/>
      <c r="AM12" s="8"/>
      <c r="AN12" s="8"/>
      <c r="AO12" s="8"/>
      <c r="AP12" s="8"/>
      <c r="AQ12" s="8"/>
      <c r="AR12" s="8"/>
      <c r="AS12" s="8"/>
      <c r="AT12" s="8"/>
      <c r="AU12" s="8"/>
      <c r="AV12" s="10"/>
      <c r="AW12" s="10"/>
      <c r="AX12" s="10"/>
    </row>
    <row r="13" spans="8:8" ht="15.3">
      <c r="B13" s="12" t="s">
        <v>7</v>
      </c>
      <c r="C13" s="21">
        <f>SUM(_xlfn.COUNTIFS($H$31:$H$132,"&gt;=-39",$H$31:$H$132,"&lt;=-30"),_xlfn.COUNTIFS($J$31:$J$132,"&gt;=-39",$J$31:$J$132,"&lt;=-30"),_xlfn.COUNTIFS($L$31:$L$132,"&gt;=-39",$L$31:$L$132,"&lt;=-30"),_xlfn.COUNTIFS($N$31:$N$132,"&gt;=-39",$N$31:$N$132,"&lt;=-30"),_xlfn.COUNTIFS($P$31:$P$132,"&gt;=-39",$P$31:$P$132,"&lt;=-30"),_xlfn.COUNTIFS($R$31:$R$132,"&gt;=-39",$R$31:$R$132,"&lt;=-30"),_xlfn.COUNTIFS($T$31:$T$132,"&gt;=-39",$T$31:$T$132,"&lt;=-30"),_xlfn.COUNTIFS($V$31:$V$132,"&gt;=-39",$V$31:$V$132,"&lt;=-30"),_xlfn.COUNTIFS($X$31:$X$132,"&gt;=-39",$X$31:$X$132,"&lt;=-30"),_xlfn.COUNTIFS($Z$31:$Z$132,"&gt;=-39",$Z$31:$Z$132,"&lt;=-30"),_xlfn.COUNTIFS($AB$31:$AB$132,"&gt;=-39",$AB$31:$AB$132,"&lt;=-30"),_xlfn.COUNTIFS($AD$31:$AD$132,"&gt;=-39",$AD$31:$AD$132,"&lt;=-30"),_xlfn.COUNTIFS($AF$31:$AF$132,"&gt;=-39",$AF$31:$AF$132,"&lt;=-30"),_xlfn.COUNTIFS($AH$31:$AH$132,"&gt;=-39",$AH$31:$AH$132,"&lt;=-30"),_xlfn.COUNTIFS($AJ$31:$AJ$132,"&gt;=-39",$AJ$31:$AJ$132,"&lt;=-30"),_xlfn.COUNTIFS($AL$31:$AL$132,"&gt;=-39",$AL$31:$AL$132,"&lt;=-30"),_xlfn.COUNTIFS($AO$31:$AO$132,"&gt;=-39",$AO$31:$AO$132,"&lt;=-30"),_xlfn.COUNTIFS($AQ$31:$AQ$132,"&gt;=-39",$AQ$31:$AQ$132,"&lt;=-30"),_xlfn.COUNTIFS($AS$31:$AS$132,"&gt;=-39",$AS$31:$AS$132,"&lt;=-30"),_xlfn.COUNTIFS($AU$31:$AU$132,"&gt;=-39",$AU$31:$AU$132,"&lt;=-30"))</f>
        <v>8.0</v>
      </c>
      <c r="D13" s="14">
        <f>C13/$D$17*100</f>
        <v>1.2903225806451613</v>
      </c>
      <c r="E13" s="14">
        <f>E14+D13</f>
        <v>96.29032258064525</v>
      </c>
      <c r="G13" s="23" t="s">
        <v>25</v>
      </c>
      <c r="H13" s="11">
        <f>SUM(_xlfn.COUNTIFS($I$31:$I$1102,"&lt;=150",$I$31:$I$1102,"&gt;=101"),_xlfn.COUNTIFS($K$31:$K$1102,"&lt;=150",$K$31:$K$1102,"&gt;=101"),_xlfn.COUNTIFS($M$31:$M$1102,"&lt;=150",$M$31:$M$1102,"&gt;=101"),_xlfn.COUNTIFS($O$31:$O$1102,"&lt;=150",$O$31:$O$1102,"&gt;=101"),_xlfn.COUNTIFS($Q$31:$Q$1102,"&lt;=150",$Q$31:$Q$1102,"&gt;=101"),_xlfn.COUNTIFS($S$31:$S$1102,"&lt;=150",$S$31:$S$1102,"&gt;=101"),_xlfn.COUNTIFS($U$31:$U$1102,"&lt;=150",$U$31:$U$1102,"&gt;=101"),_xlfn.COUNTIFS($W$31:$W$1102,"&lt;=150",$W$31:$W$1102,"&gt;=101"),_xlfn.COUNTIFS($Y$31:$Y$1102,"&lt;=150",$Y$31:$Y$1102,"&gt;=101"),_xlfn.COUNTIFS($AA$31:$AA$1102,"&lt;=150",$AA$31:$AA$1102,"&gt;=101"),_xlfn.COUNTIFS($AC$31:$AC$1102,"&lt;=150",$AC$31:$AC$1102,"&gt;=101"),_xlfn.COUNTIFS($AE$31:$AE$1102,"&lt;=150",$AE$31:$AE$1102,"&gt;=101"),_xlfn.COUNTIFS($AG$31:$AG$1102,"&lt;=150",$AG$31:$AG$1102,"&gt;=101"),_xlfn.COUNTIFS($AI$31:$AI$1102,"&lt;=150",$AI$31:$AI$1102,"&gt;=101"),_xlfn.COUNTIFS($AK$31:$AK$1102,"&lt;=150",$AK$31:$AK$1102,"&gt;=101"),_xlfn.COUNTIFS($AM$31:$AM$1102,"&lt;=150",$AM$31:$AM$1102,"&gt;=101"),_xlfn.COUNTIFS($AO$31:$AO$1102,"&lt;=150",$AO$31:$AO$1102,"&gt;=101"),_xlfn.COUNTIFS($AQ$31:$AQ$1102,"&lt;=150",$AQ$31:$AQ$1102,"&gt;=101"),_xlfn.COUNTIFS($AS$31:$AS$1102,"&lt;=150",$AS$31:$AS$1102,"&gt;=101"),_xlfn.COUNTIFS($AU$31:$AU$1102,"&lt;=150",$AU$31:$AU$1102,"&gt;=101"))</f>
        <v>2.0</v>
      </c>
      <c r="I13" s="11"/>
      <c r="J13" s="17">
        <f>(H13/$D$17)*100</f>
        <v>0.3225806451612903</v>
      </c>
      <c r="K13" s="17"/>
      <c r="L13" s="33">
        <f>L12+J13</f>
        <v>99.67741935483869</v>
      </c>
      <c r="M13" s="33"/>
      <c r="N13" s="18">
        <f>J14+J13</f>
        <v>0.32258064516129</v>
      </c>
      <c r="O13" s="18"/>
      <c r="P13" s="18">
        <f>P11+N13</f>
        <v>99.67741935483889</v>
      </c>
      <c r="Q13" s="18"/>
      <c r="R13" s="18"/>
      <c r="S13" s="18"/>
      <c r="T13" s="18"/>
      <c r="U13" s="18"/>
      <c r="V13" s="18"/>
      <c r="W13" s="18"/>
      <c r="X13" s="20"/>
      <c r="Y13" s="8"/>
      <c r="Z13" s="8"/>
      <c r="AA13" s="8"/>
      <c r="AB13" s="8"/>
      <c r="AC13" s="8"/>
      <c r="AD13" s="8"/>
      <c r="AE13" s="8"/>
      <c r="AF13" s="8"/>
      <c r="AG13" s="8"/>
      <c r="AH13" s="8"/>
      <c r="AI13" s="8"/>
      <c r="AJ13" s="8"/>
      <c r="AK13" s="8"/>
      <c r="AL13" s="8"/>
      <c r="AM13" s="8"/>
      <c r="AN13" s="8"/>
      <c r="AO13" s="8"/>
      <c r="AP13" s="8"/>
      <c r="AQ13" s="8"/>
      <c r="AR13" s="8"/>
      <c r="AS13" s="8"/>
      <c r="AT13" s="8"/>
      <c r="AU13" s="8"/>
      <c r="AV13" s="10"/>
      <c r="AW13" s="10"/>
      <c r="AX13" s="10"/>
    </row>
    <row r="14" spans="8:8" ht="15.3">
      <c r="B14" s="12" t="s">
        <v>8</v>
      </c>
      <c r="C14" s="21">
        <f>SUM(_xlfn.COUNTIFS($H$31:$H$132,"&gt;=-29",$H$31:$H$132,"&lt;=-20"),_xlfn.COUNTIFS($J$31:$J$132,"&gt;=-29",$J$31:$J$132,"&lt;=-20"),_xlfn.COUNTIFS($L$31:$L$132,"&gt;=-29",$L$31:$L$132,"&lt;=-20"),_xlfn.COUNTIFS($N$31:$N$132,"&gt;=-29",$N$31:$N$132,"&lt;=-20"),_xlfn.COUNTIFS($P$31:$P$132,"&gt;=-29",$P$31:$P$132,"&lt;=-20"),_xlfn.COUNTIFS($R$31:$R$132,"&gt;=-29",$R$31:$R$132,"&lt;=-20"),_xlfn.COUNTIFS($T$31:$T$132,"&gt;=-29",$T$31:$T$132,"&lt;=-20"),_xlfn.COUNTIFS($V$31:$V$132,"&gt;=-29",$V$31:$V$132,"&lt;=-20"),_xlfn.COUNTIFS($X$31:$X$132,"&gt;=-29",$X$31:$X$132,"&lt;=-20"),_xlfn.COUNTIFS($Z$31:$Z$132,"&gt;=-29",$Z$31:$Z$132,"&lt;=-20"),_xlfn.COUNTIFS($AB$31:$AB$132,"&gt;=-29",$AB$31:$AB$132,"&lt;=-20"),_xlfn.COUNTIFS($AD$31:$AD$132,"&gt;=-29",$AD$31:$AD$132,"&lt;=-20"),_xlfn.COUNTIFS($AF$31:$AF$132,"&gt;=-29",$AF$31:$AF$132,"&lt;=-20"),_xlfn.COUNTIFS($AH$31:$AH$132,"&gt;=-29",$AH$31:$AH$132,"&lt;=-20"),_xlfn.COUNTIFS($AJ$31:$AJ$132,"&gt;=-29",$AJ$31:$AJ$132,"&lt;=-20"),_xlfn.COUNTIFS($AL$31:$AL$132,"&gt;=-29",$AL$31:$AL$132,"&lt;=-20"),_xlfn.COUNTIFS($AO$31:$AO$132,"&gt;=-29",$AO$31:$AO$132,"&lt;=-20"),_xlfn.COUNTIFS($AQ$31:$AQ$132,"&gt;=-29",$AQ$31:$AQ$132,"&lt;=-20"),_xlfn.COUNTIFS($AS$31:$AS$132,"&gt;=-29",$AS$31:$AS$132,"&lt;=-20"),_xlfn.COUNTIFS($AU$31:$AU$132,"&gt;=-29",$AU$31:$AU$132,"&lt;=-20"))</f>
        <v>11.0</v>
      </c>
      <c r="D14" s="14">
        <f>C14/$D$17*100</f>
        <v>1.7741935483870968</v>
      </c>
      <c r="E14" s="14">
        <f>E15+D14</f>
        <v>95.0000000000001</v>
      </c>
      <c r="G14" s="12" t="s">
        <v>26</v>
      </c>
      <c r="H14" s="11">
        <f>SUM(_xlfn.COUNTIFS($I$31:$I$1152,"&lt;=200",$I$31:$I$1152,"&gt;=151"),_xlfn.COUNTIFS($K$31:$K$1152,"&lt;=200",$K$31:$K$1152,"&gt;=151"),_xlfn.COUNTIFS($M$31:$M$1152,"&lt;=200",$M$31:$M$1152,"&gt;=151"),_xlfn.COUNTIFS($O$31:$O$1152,"&lt;=200",$O$31:$O$1152,"&gt;=151"),_xlfn.COUNTIFS($Q$31:$Q$1152,"&lt;=200",$Q$31:$Q$1152,"&gt;=151"),_xlfn.COUNTIFS($S$31:$S$1152,"&lt;=200",$S$31:$S$1152,"&gt;=151"),_xlfn.COUNTIFS($U$31:$U$1152,"&lt;=200",$U$31:$U$1152,"&gt;=151"),_xlfn.COUNTIFS($W$31:$W$1152,"&lt;=200",$W$31:$W$1152,"&gt;=151"),_xlfn.COUNTIFS($Y$31:$Y$1152,"&lt;=200",$Y$31:$Y$1152,"&gt;=151"),_xlfn.COUNTIFS($AA$31:$AA$1152,"&lt;=200",$AA$31:$AA$1152,"&gt;=151"),_xlfn.COUNTIFS($AC$31:$AC$1152,"&lt;=200",$AC$31:$AC$1152,"&gt;=151"),_xlfn.COUNTIFS($AE$31:$AE$1152,"&lt;=200",$AE$31:$AE$1152,"&gt;=151"),_xlfn.COUNTIFS($AG$31:$AG$1152,"&lt;=200",$AG$31:$AG$1152,"&gt;=151"),_xlfn.COUNTIFS($AI$31:$AI$1152,"&lt;=200",$AI$31:$AI$1152,"&gt;=151"),_xlfn.COUNTIFS($AK$31:$AK$1152,"&lt;=200",$AK$31:$AK$1152,"&gt;=151"),_xlfn.COUNTIFS($AM$31:$AM$1152,"&lt;=200",$AM$31:$AM$1152,"&gt;=151"),_xlfn.COUNTIFS($AO$31:$AO$1152,"&lt;=200",$AO$31:$AO$1152,"&gt;=151"),_xlfn.COUNTIFS($AQ$31:$AQ$1152,"&lt;=200",$AQ$31:$AQ$1152,"&gt;=151"),_xlfn.COUNTIFS($AS$31:$AS$1152,"&lt;=200",$AS$31:$AS$1152,"&gt;=151"),_xlfn.COUNTIFS($AU$31:$AU$1152,"&lt;=200",$AU$31:$AU$1152,"&gt;=151"))</f>
        <v>0.0</v>
      </c>
      <c r="I14" s="11"/>
      <c r="J14" s="17">
        <f>(H14/$D$17)*100</f>
        <v>0.0</v>
      </c>
      <c r="K14" s="17"/>
      <c r="L14" s="17">
        <f>L13+J14</f>
        <v>99.6774193548387</v>
      </c>
      <c r="M14" s="17"/>
      <c r="N14" s="18"/>
      <c r="O14" s="18"/>
      <c r="P14" s="18"/>
      <c r="Q14" s="18"/>
      <c r="R14" s="18"/>
      <c r="S14" s="18"/>
      <c r="T14" s="18"/>
      <c r="U14" s="18"/>
      <c r="V14" s="18"/>
      <c r="W14" s="18"/>
      <c r="X14" s="20"/>
      <c r="Y14" s="8"/>
      <c r="Z14" s="8"/>
      <c r="AA14" s="8"/>
      <c r="AB14" s="8"/>
      <c r="AC14" s="8"/>
      <c r="AD14" s="8"/>
      <c r="AE14" s="8"/>
      <c r="AF14" s="8"/>
      <c r="AG14" s="8"/>
      <c r="AH14" s="8"/>
      <c r="AI14" s="8"/>
      <c r="AJ14" s="8"/>
      <c r="AK14" s="8"/>
      <c r="AL14" s="8"/>
      <c r="AM14" s="8"/>
      <c r="AN14" s="8"/>
      <c r="AO14" s="8"/>
      <c r="AP14" s="8"/>
      <c r="AQ14" s="8"/>
      <c r="AR14" s="8"/>
      <c r="AS14" s="8"/>
      <c r="AT14" s="8"/>
      <c r="AU14" s="8"/>
      <c r="AV14" s="10"/>
      <c r="AW14" s="10"/>
      <c r="AX14" s="10"/>
    </row>
    <row r="15" spans="8:8" ht="15.3">
      <c r="B15" s="12" t="s">
        <v>9</v>
      </c>
      <c r="C15" s="21">
        <f>SUM(_xlfn.COUNTIFS($H$31:$H$132,"&gt;=-19",$H$31:$H$132,"&lt;=-10"),_xlfn.COUNTIFS($J$31:$J$132,"&gt;=-19",$J$31:$J$132,"&lt;=-10"),_xlfn.COUNTIFS($L$31:$L$132,"&gt;=-19",$L$31:$L$132,"&lt;=-10"),_xlfn.COUNTIFS($N$31:$N$132,"&gt;=-19",$N$31:$N$132,"&lt;=-10"),_xlfn.COUNTIFS($P$31:$P$132,"&gt;=-19",$P$31:$P$132,"&lt;=-10"),_xlfn.COUNTIFS($R$31:$R$132,"&gt;=-19",$R$31:$R$132,"&lt;=-10"),_xlfn.COUNTIFS($T$31:$T$132,"&gt;=-19",$T$31:$T$132,"&lt;=-10"),_xlfn.COUNTIFS($V$31:$V$132,"&gt;=-19",$V$31:$V$132,"&lt;=-10"),_xlfn.COUNTIFS($X$31:$X$132,"&gt;=-19",$X$31:$X$132,"&lt;=-10"),_xlfn.COUNTIFS($Z$31:$Z$132,"&gt;=-19",$Z$31:$Z$132,"&lt;=-10"),_xlfn.COUNTIFS($AB$31:$AB$132,"&gt;=-19",$AB$31:$AB$132,"&lt;=-10"),_xlfn.COUNTIFS($AD$31:$AD$132,"&gt;=-19",$AD$31:$AD$132,"&lt;=-10"),_xlfn.COUNTIFS($AF$31:$AF$132,"&gt;=-19",$AF$31:$AF$132,"&lt;=-10"),_xlfn.COUNTIFS($AH$31:$AH$132,"&gt;=-19",$AH$31:$AH$132,"&lt;=-10"),_xlfn.COUNTIFS($AJ$31:$AJ$132,"&gt;=-19",$AJ$31:$AJ$132,"&lt;=-10"),_xlfn.COUNTIFS($AL$31:$AL$132,"&gt;=-19",$AL$31:$AL$132,"&lt;=-10"),_xlfn.COUNTIFS($AO$31:$AO$132,"&gt;=-19",$AO$31:$AO$132,"&lt;=-10"),_xlfn.COUNTIFS($AQ$31:$AQ$132,"&gt;=-19",$AQ$31:$AQ$132,"&lt;=-10"),_xlfn.COUNTIFS($AS$31:$AS$132,"&gt;=-19",$AS$31:$AS$132,"&lt;=-10"),_xlfn.COUNTIFS($AU$31:$AU$132,"&gt;=-19",$AU$31:$AU$132,"&lt;=-10"))</f>
        <v>32.0</v>
      </c>
      <c r="D15" s="14">
        <f>C15/$D$17*100</f>
        <v>5.161290322580645</v>
      </c>
      <c r="E15" s="14">
        <f>E16+D15</f>
        <v>93.22580645161295</v>
      </c>
      <c r="G15" s="12" t="s">
        <v>58</v>
      </c>
      <c r="H15" s="34">
        <f>SUM(_xlfn.COUNTIFS($I$31:$I$1202,"&lt;=300",$I$31:$I$1202,"&gt;=201"),_xlfn.COUNTIFS($K$31:$K$1202,"&lt;=300",$K$31:$K$1202,"&gt;=201"),_xlfn.COUNTIFS($M$31:$M$1202,"&lt;=300",$M$31:$M$1202,"&gt;=201"),_xlfn.COUNTIFS($O$31:$O$1202,"&lt;=300",$O$31:$O$1202,"&gt;=201"),_xlfn.COUNTIFS($Q$31:$Q$1202,"&lt;=300",$Q$31:$Q$1202,"&gt;=201"),_xlfn.COUNTIFS($S$31:$S$1202,"&lt;=300",$S$31:$S$1202,"&gt;=201"),_xlfn.COUNTIFS($U$31:$U$1202,"&lt;=300",$U$31:$U$1202,"&gt;=201"),_xlfn.COUNTIFS($W$31:$W$1202,"&lt;=300",$W$31:$W$1202,"&gt;=201"),_xlfn.COUNTIFS($Y$31:$Y$1202,"&lt;=300",$Y$31:$Y$1202,"&gt;=201"),_xlfn.COUNTIFS($AA$31:$AA$1202,"&lt;=300",$AA$31:$AA$1202,"&gt;=201"),_xlfn.COUNTIFS($AC$31:$AC$1202,"&lt;=300",$AC$31:$AC$1202,"&gt;=201"),_xlfn.COUNTIFS($AE$31:$AE$1202,"&lt;=300",$AE$31:$AE$1202,"&gt;=201"),_xlfn.COUNTIFS($AG$31:$AG$1202,"&lt;=300",$AG$31:$AG$1202,"&gt;=201"),_xlfn.COUNTIFS($AI$31:$AI$1202,"&lt;=300",$AI$31:$AI$1202,"&gt;=201"),_xlfn.COUNTIFS($AK$31:$AK$1202,"&lt;=300",$AK$31:$AK$1202,"&gt;=201"),_xlfn.COUNTIFS($AM$31:$AM$1202,"&lt;=300",$AM$31:$AM$1202,"&gt;=201"),_xlfn.COUNTIFS($AO$31:$AO$1202,"&lt;=300",$AO$31:$AO$1202,"&gt;=201"),_xlfn.COUNTIFS($AQ$31:$AQ$1202,"&lt;=300",$AQ$31:$AQ$1202,"&gt;=201"),_xlfn.COUNTIFS($AS$31:$AS$1202,"&lt;=300",$AS$31:$AS$1202,"&gt;=201"),_xlfn.COUNTIFS($AU$31:$AU$1202,"&lt;=300",$AU$31:$AU$1202,"&gt;=201"))</f>
        <v>2.0</v>
      </c>
      <c r="I15" s="34"/>
      <c r="J15" s="17">
        <f>(H15/$D$17)*100</f>
        <v>0.3225806451612903</v>
      </c>
      <c r="K15" s="17"/>
      <c r="L15" s="35">
        <f>L14+J15</f>
        <v>100.0</v>
      </c>
      <c r="M15" s="35"/>
      <c r="N15" s="18">
        <f>J16+J15</f>
        <v>0.32258064516129</v>
      </c>
      <c r="O15" s="18"/>
      <c r="P15" s="19">
        <f>P13+N15</f>
        <v>100.0000000000002</v>
      </c>
      <c r="Q15" s="19"/>
      <c r="R15" s="19"/>
      <c r="S15" s="19"/>
      <c r="T15" s="19"/>
      <c r="U15" s="19"/>
      <c r="V15" s="19"/>
      <c r="W15" s="19"/>
      <c r="X15" s="36"/>
      <c r="Y15" s="8"/>
      <c r="Z15" s="8"/>
      <c r="AA15" s="8"/>
      <c r="AB15" s="8"/>
      <c r="AC15" s="8"/>
      <c r="AD15" s="8"/>
      <c r="AE15" s="8"/>
      <c r="AF15" s="8"/>
      <c r="AG15" s="8"/>
      <c r="AH15" s="8"/>
      <c r="AI15" s="8"/>
      <c r="AJ15" s="8"/>
      <c r="AK15" s="8"/>
      <c r="AL15" s="8"/>
      <c r="AM15" s="8"/>
      <c r="AN15" s="8"/>
      <c r="AO15" s="8"/>
      <c r="AP15" s="8"/>
      <c r="AQ15" s="8"/>
      <c r="AR15" s="8"/>
      <c r="AS15" s="8"/>
      <c r="AT15" s="8"/>
      <c r="AU15" s="8"/>
      <c r="AV15" s="10"/>
      <c r="AW15" s="10"/>
      <c r="AX15" s="10"/>
    </row>
    <row r="16" spans="8:8" ht="16.0" customHeight="1">
      <c r="B16" s="12" t="s">
        <v>10</v>
      </c>
      <c r="C16" s="21">
        <f>SUM($AW$31:$AW$132)</f>
        <v>546.0</v>
      </c>
      <c r="D16" s="37">
        <f>C16/$D$17*100</f>
        <v>88.06451612903226</v>
      </c>
      <c r="E16" s="17">
        <f>D16</f>
        <v>88.06451612903226</v>
      </c>
      <c r="G16" s="38" t="s">
        <v>59</v>
      </c>
      <c r="H16" s="11">
        <f>SUM(_xlfn.COUNTIFS($I$31:$I$1302,"&lt;=1e99",$I$31:$I$1302,"&gt;=301"),_xlfn.COUNTIFS($K$31:$K$1302,"&lt;=1e99",$K$31:$K$1302,"&gt;=301"),_xlfn.COUNTIFS($M$31:$M$1302,"&lt;=1e99",$M$31:$M$1302,"&gt;=301"),_xlfn.COUNTIFS($O$31:$O$1302,"&lt;=1e99",$O$31:$O$1302,"&gt;=301"),_xlfn.COUNTIFS($Q$31:$Q$1302,"&lt;=1e99",$Q$31:$Q$1302,"&gt;=301"),_xlfn.COUNTIFS($S$31:$S$1302,"&lt;=1e99",$S$31:$S$1302,"&gt;=301"),_xlfn.COUNTIFS($U$31:$U$1302,"&lt;=1e99",$U$31:$U$1302,"&gt;=301"),_xlfn.COUNTIFS($W$31:$W$1302,"&lt;=1e99",$W$31:$W$1302,"&gt;=301"),_xlfn.COUNTIFS($Y$31:$Y$1302,"&lt;=1e99",$Y$31:$Y$1302,"&gt;=301"),_xlfn.COUNTIFS($AA$31:$AA$1302,"&lt;=1e99",$AA$31:$AA$1302,"&gt;=301"),_xlfn.COUNTIFS($AC$31:$AC$1302,"&lt;=1e99",$AC$31:$AC$1302,"&gt;=301"),_xlfn.COUNTIFS($AE$31:$AE$1302,"&lt;=1e99",$AE$31:$AE$1302,"&gt;=301"),_xlfn.COUNTIFS($AG$31:$AG$1302,"&lt;=1e99",$AG$31:$AG$1302,"&gt;=301"),_xlfn.COUNTIFS($AI$31:$AI$1302,"&lt;=1e99",$AI$31:$AI$1302,"&gt;=301"),_xlfn.COUNTIFS($AK$31:$AK$1302,"&lt;=1e99",$AK$31:$AK$1302,"&gt;=301"),_xlfn.COUNTIFS($AM$31:$AM$1302,"&lt;=1e99",$AM$31:$AM$1302,"&gt;=301"),_xlfn.COUNTIFS($AO$31:$AO$1302,"&lt;=1e99",$AO$31:$AO$1302,"&gt;=301"),_xlfn.COUNTIFS($AQ$31:$AQ$1302,"&lt;=1e99",$AQ$31:$AQ$1302,"&gt;=301"),_xlfn.COUNTIFS($AS$31:$AS$1302,"&lt;=1e99",$AS$31:$AS$1302,"&gt;=301"),_xlfn.COUNTIFS($AU$31:$AU$1302,"&lt;=1e99",$AU$31:$AU$1302,"&gt;=301"))</f>
        <v>0.0</v>
      </c>
      <c r="I16" s="11"/>
      <c r="J16" s="17">
        <f>(H16/$D$17)*100</f>
        <v>0.0</v>
      </c>
      <c r="K16" s="17"/>
      <c r="L16" s="35" t="str">
        <f>IF(L15=100,"",L15+J16)</f>
        <v/>
      </c>
      <c r="M16" s="35"/>
      <c r="N16" s="18"/>
      <c r="O16" s="18"/>
      <c r="P16" s="19"/>
      <c r="Q16" s="19"/>
      <c r="R16" s="19"/>
      <c r="S16" s="19"/>
      <c r="T16" s="19"/>
      <c r="U16" s="19"/>
      <c r="V16" s="19"/>
      <c r="W16" s="19"/>
      <c r="X16" s="36"/>
      <c r="Y16" s="8"/>
      <c r="Z16" s="8"/>
      <c r="AA16" s="8"/>
      <c r="AB16" s="8"/>
      <c r="AC16" s="8"/>
      <c r="AD16" s="8"/>
      <c r="AE16" s="8"/>
      <c r="AF16" s="8"/>
      <c r="AG16" s="8"/>
      <c r="AH16" s="8"/>
      <c r="AI16" s="8"/>
      <c r="AJ16" s="8"/>
      <c r="AK16" s="8"/>
      <c r="AL16" s="8"/>
      <c r="AM16" s="8"/>
      <c r="AN16" s="8"/>
      <c r="AO16" s="8"/>
      <c r="AP16" s="8"/>
      <c r="AQ16" s="8"/>
      <c r="AR16" s="8"/>
      <c r="AS16" s="8"/>
      <c r="AT16" s="8"/>
      <c r="AU16" s="8"/>
      <c r="AV16" s="10"/>
      <c r="AW16" s="10"/>
      <c r="AX16" s="10"/>
    </row>
    <row r="17" spans="8:8">
      <c r="B17" s="39" t="s">
        <v>43</v>
      </c>
      <c r="C17" s="39"/>
      <c r="D17" s="40">
        <f>SUM(D31:D132)</f>
        <v>620.0</v>
      </c>
      <c r="E17" s="40"/>
      <c r="F17" s="40"/>
      <c r="G17" s="40"/>
      <c r="H17" s="40"/>
      <c r="I17" s="40"/>
      <c r="J17" s="40"/>
      <c r="K17" s="40"/>
      <c r="L17" s="40"/>
      <c r="M17" s="40"/>
      <c r="N17" s="40"/>
      <c r="O17" s="40"/>
      <c r="P17" s="34"/>
      <c r="Q17" s="34"/>
      <c r="R17" s="34"/>
      <c r="S17" s="34"/>
      <c r="T17" s="34"/>
      <c r="U17" s="34"/>
      <c r="V17" s="34"/>
      <c r="W17" s="11"/>
      <c r="X17" s="8"/>
      <c r="Y17" s="8"/>
      <c r="Z17" s="8"/>
      <c r="AA17" s="8"/>
      <c r="AB17" s="8"/>
      <c r="AC17" s="8"/>
      <c r="AD17" s="8"/>
      <c r="AE17" s="8"/>
      <c r="AF17" s="8"/>
      <c r="AG17" s="8"/>
      <c r="AH17" s="8"/>
      <c r="AI17" s="8"/>
      <c r="AJ17" s="8"/>
      <c r="AK17" s="8"/>
      <c r="AL17" s="8"/>
      <c r="AM17" s="8"/>
      <c r="AN17" s="8"/>
      <c r="AO17" s="8"/>
      <c r="AP17" s="8"/>
      <c r="AQ17" s="8"/>
      <c r="AR17" s="8"/>
      <c r="AS17" s="8"/>
      <c r="AT17" s="8"/>
      <c r="AU17" s="8"/>
      <c r="AV17" s="10"/>
      <c r="AW17" s="10"/>
      <c r="AX17" s="10"/>
    </row>
    <row r="18" spans="8:8" ht="16.2" customHeight="1">
      <c r="B18" s="39"/>
      <c r="C18" s="39"/>
      <c r="D18" s="40"/>
      <c r="E18" s="40"/>
      <c r="F18" s="40"/>
      <c r="G18" s="40"/>
      <c r="H18" s="40"/>
      <c r="I18" s="40"/>
      <c r="J18" s="40"/>
      <c r="K18" s="40"/>
      <c r="L18" s="40"/>
      <c r="M18" s="40"/>
      <c r="N18" s="40"/>
      <c r="O18" s="40"/>
      <c r="P18" s="34"/>
      <c r="Q18" s="34"/>
      <c r="R18" s="34"/>
      <c r="S18" s="34"/>
      <c r="T18" s="34"/>
      <c r="U18" s="34"/>
      <c r="V18" s="34"/>
      <c r="W18" s="11"/>
      <c r="X18" s="8"/>
      <c r="Y18" s="8"/>
      <c r="Z18" s="8"/>
      <c r="AA18" s="8"/>
      <c r="AB18" s="8"/>
      <c r="AC18" s="8"/>
      <c r="AD18" s="8"/>
      <c r="AE18" s="8"/>
      <c r="AF18" s="8"/>
      <c r="AG18" s="8"/>
      <c r="AH18" s="8"/>
      <c r="AI18" s="8"/>
      <c r="AJ18" s="8"/>
      <c r="AK18" s="8"/>
      <c r="AL18" s="8"/>
      <c r="AM18" s="8"/>
      <c r="AN18" s="8"/>
      <c r="AO18" s="8"/>
      <c r="AP18" s="8"/>
      <c r="AQ18" s="8"/>
      <c r="AR18" s="8"/>
      <c r="AS18" s="8"/>
      <c r="AT18" s="8"/>
      <c r="AU18" s="8"/>
      <c r="AV18" s="10"/>
      <c r="AW18" s="10"/>
      <c r="AX18" s="10"/>
    </row>
    <row r="19" spans="8:8">
      <c r="B19" s="41"/>
      <c r="C19" s="42"/>
      <c r="D19" s="43"/>
      <c r="E19" s="44"/>
      <c r="F19" s="44"/>
      <c r="G19" s="44"/>
      <c r="H19" s="34"/>
      <c r="I19" s="34"/>
      <c r="J19" s="34"/>
      <c r="K19" s="34"/>
      <c r="L19" s="34"/>
      <c r="M19" s="34"/>
      <c r="N19" s="34"/>
      <c r="O19" s="34"/>
      <c r="P19" s="34"/>
      <c r="Q19" s="34"/>
      <c r="R19" s="34"/>
      <c r="S19" s="34"/>
      <c r="T19" s="34"/>
      <c r="U19" s="34"/>
      <c r="V19" s="34"/>
      <c r="W19" s="11"/>
      <c r="X19" s="8"/>
      <c r="Y19" s="8"/>
      <c r="Z19" s="8"/>
      <c r="AA19" s="8"/>
      <c r="AB19" s="8"/>
      <c r="AC19" s="8"/>
      <c r="AD19" s="8"/>
      <c r="AE19" s="8"/>
      <c r="AF19" s="8"/>
      <c r="AG19" s="8"/>
      <c r="AH19" s="8"/>
      <c r="AI19" s="8"/>
      <c r="AJ19" s="8"/>
      <c r="AK19" s="8"/>
      <c r="AL19" s="8"/>
      <c r="AM19" s="8"/>
      <c r="AN19" s="8"/>
      <c r="AO19" s="8"/>
      <c r="AP19" s="8"/>
      <c r="AQ19" s="8"/>
      <c r="AR19" s="8"/>
      <c r="AS19" s="8"/>
      <c r="AT19" s="8"/>
      <c r="AU19" s="8"/>
      <c r="AV19" s="10"/>
      <c r="AW19" s="10"/>
      <c r="AX19" s="10"/>
    </row>
    <row r="20" spans="8:8" ht="16.2" customHeight="1">
      <c r="B20" s="45">
        <f>SUM(B31:B132)</f>
        <v>4422.0</v>
      </c>
      <c r="C20" s="46">
        <f>AVERAGE(B31:B132)</f>
        <v>340.15384615384613</v>
      </c>
      <c r="D20" s="46">
        <f>AVERAGE(D31:D132)</f>
        <v>47.69230769230769</v>
      </c>
      <c r="E20" s="47">
        <f>SUM(E31:E132)</f>
        <v>1246.0</v>
      </c>
      <c r="F20" s="48">
        <f>E20/B20</f>
        <v>0.28177295341474445</v>
      </c>
      <c r="G20" s="49">
        <f>E20/D17</f>
        <v>2.009677419354839</v>
      </c>
      <c r="H20" s="34"/>
      <c r="I20" s="34"/>
      <c r="J20" s="34"/>
      <c r="K20" s="34"/>
      <c r="L20" s="34"/>
      <c r="M20" s="34"/>
      <c r="N20" s="34"/>
      <c r="O20" s="34"/>
      <c r="P20" s="34"/>
      <c r="Q20" s="34"/>
      <c r="R20" s="34"/>
      <c r="S20" s="34"/>
      <c r="T20" s="34"/>
      <c r="U20" s="34"/>
      <c r="V20" s="34"/>
      <c r="W20" s="11"/>
      <c r="X20" s="8"/>
      <c r="Y20" s="8"/>
      <c r="Z20" s="8"/>
      <c r="AA20" s="8"/>
      <c r="AB20" s="8"/>
      <c r="AC20" s="8"/>
      <c r="AD20" s="8"/>
      <c r="AE20" s="8"/>
      <c r="AF20" s="8"/>
      <c r="AG20" s="8"/>
      <c r="AH20" s="8"/>
      <c r="AI20" s="8"/>
      <c r="AJ20" s="8"/>
      <c r="AK20" s="8"/>
      <c r="AL20" s="8"/>
      <c r="AM20" s="8"/>
      <c r="AN20" s="8"/>
      <c r="AO20" s="8"/>
      <c r="AP20" s="8"/>
      <c r="AQ20" s="8"/>
      <c r="AR20" s="8"/>
      <c r="AS20" s="8"/>
      <c r="AT20" s="8"/>
      <c r="AU20" s="8"/>
      <c r="AV20" s="10"/>
      <c r="AW20" s="10"/>
      <c r="AX20" s="10"/>
    </row>
    <row r="21" spans="8:8">
      <c r="B21" s="50"/>
      <c r="C21" s="51"/>
      <c r="D21" s="51"/>
      <c r="E21" s="38"/>
      <c r="F21" s="52"/>
      <c r="G21" s="53"/>
      <c r="H21" s="34"/>
      <c r="I21" s="34"/>
      <c r="J21" s="34"/>
      <c r="K21" s="34"/>
      <c r="L21" s="34"/>
      <c r="M21" s="34"/>
      <c r="N21" s="34"/>
      <c r="O21" s="34"/>
      <c r="P21" s="34"/>
      <c r="Q21" s="34"/>
      <c r="R21" s="34"/>
      <c r="S21" s="34"/>
      <c r="T21" s="34"/>
      <c r="U21" s="34"/>
      <c r="V21" s="34"/>
      <c r="W21" s="11"/>
      <c r="X21" s="8"/>
      <c r="Y21" s="8"/>
      <c r="Z21" s="8"/>
      <c r="AA21" s="8"/>
      <c r="AB21" s="8"/>
      <c r="AC21" s="8"/>
      <c r="AD21" s="8"/>
      <c r="AE21" s="8"/>
      <c r="AF21" s="8"/>
      <c r="AG21" s="8"/>
      <c r="AH21" s="8"/>
      <c r="AI21" s="8"/>
      <c r="AJ21" s="8"/>
      <c r="AK21" s="8"/>
      <c r="AL21" s="8"/>
      <c r="AM21" s="8"/>
      <c r="AN21" s="8"/>
      <c r="AO21" s="8"/>
      <c r="AP21" s="8"/>
      <c r="AQ21" s="8"/>
      <c r="AR21" s="8"/>
      <c r="AS21" s="8"/>
      <c r="AT21" s="8"/>
      <c r="AU21" s="8"/>
      <c r="AV21" s="10"/>
      <c r="AW21" s="10"/>
      <c r="AX21" s="10"/>
    </row>
    <row r="22" spans="8:8" ht="16.2" customHeight="1">
      <c r="B22" s="54"/>
      <c r="C22" s="55"/>
      <c r="D22" s="55"/>
      <c r="E22" s="56"/>
      <c r="F22" s="57"/>
      <c r="G22" s="58"/>
      <c r="H22" s="34"/>
      <c r="I22" s="34"/>
      <c r="J22" s="34"/>
      <c r="K22" s="41"/>
      <c r="L22" s="59"/>
      <c r="M22" s="34"/>
      <c r="N22" s="34"/>
      <c r="O22" s="34"/>
      <c r="P22" s="34"/>
      <c r="Q22" s="34"/>
      <c r="R22" s="34"/>
      <c r="S22" s="34"/>
      <c r="T22" s="34"/>
      <c r="U22" s="34"/>
      <c r="V22" s="34"/>
      <c r="W22" s="11"/>
      <c r="X22" s="8"/>
      <c r="Y22" s="8"/>
      <c r="Z22" s="8"/>
      <c r="AA22" s="8"/>
      <c r="AB22" s="8"/>
      <c r="AC22" s="8"/>
      <c r="AD22" s="8"/>
      <c r="AE22" s="8"/>
      <c r="AF22" s="8"/>
      <c r="AG22" s="8"/>
      <c r="AH22" s="8"/>
      <c r="AI22" s="8"/>
      <c r="AJ22" s="8"/>
      <c r="AK22" s="8"/>
      <c r="AL22" s="8"/>
      <c r="AM22" s="8"/>
      <c r="AN22" s="8"/>
      <c r="AO22" s="8"/>
      <c r="AP22" s="8"/>
      <c r="AQ22" s="8"/>
      <c r="AR22" s="8"/>
      <c r="AS22" s="8"/>
      <c r="AT22" s="8"/>
      <c r="AU22" s="8"/>
      <c r="AV22" s="10"/>
      <c r="AW22" s="10"/>
      <c r="AX22" s="10"/>
    </row>
    <row r="23" spans="8:8" ht="16.2" customHeight="1">
      <c r="B23" s="38"/>
      <c r="C23" s="38"/>
      <c r="D23" s="38"/>
      <c r="E23" s="38"/>
      <c r="F23" s="38"/>
      <c r="G23" s="38"/>
      <c r="H23" s="34"/>
      <c r="I23" s="11"/>
      <c r="J23" s="11"/>
      <c r="K23" s="41"/>
      <c r="L23" s="59"/>
      <c r="M23" s="34"/>
      <c r="N23" s="34"/>
      <c r="O23" s="34"/>
      <c r="P23" s="34"/>
      <c r="Q23" s="34"/>
      <c r="R23" s="34"/>
      <c r="S23" s="34"/>
      <c r="T23" s="34"/>
      <c r="U23" s="34"/>
      <c r="V23" s="34"/>
      <c r="W23" s="11"/>
      <c r="X23" s="8"/>
      <c r="Y23" s="8"/>
      <c r="Z23" s="8"/>
      <c r="AA23" s="8"/>
      <c r="AB23" s="8"/>
      <c r="AC23" s="8"/>
      <c r="AD23" s="8"/>
      <c r="AE23" s="8"/>
      <c r="AF23" s="8"/>
      <c r="AG23" s="8"/>
      <c r="AH23" s="8"/>
      <c r="AI23" s="8"/>
      <c r="AJ23" s="8"/>
      <c r="AK23" s="8"/>
      <c r="AL23" s="8"/>
      <c r="AM23" s="8"/>
      <c r="AN23" s="8"/>
      <c r="AO23" s="8"/>
      <c r="AP23" s="8"/>
      <c r="AQ23" s="8"/>
      <c r="AR23" s="8"/>
      <c r="AS23" s="8"/>
      <c r="AT23" s="8"/>
      <c r="AU23" s="8"/>
      <c r="AV23" s="10"/>
      <c r="AW23" s="10"/>
      <c r="AX23" s="10"/>
    </row>
    <row r="24" spans="8:8" ht="16.2" customHeight="1">
      <c r="B24" s="38" t="s">
        <v>29</v>
      </c>
      <c r="C24" s="38" t="s">
        <v>29</v>
      </c>
      <c r="D24" s="38" t="s">
        <v>33</v>
      </c>
      <c r="E24" s="38" t="s">
        <v>40</v>
      </c>
      <c r="F24" s="12" t="s">
        <v>65</v>
      </c>
      <c r="G24" s="38" t="s">
        <v>64</v>
      </c>
      <c r="H24" s="11"/>
      <c r="I24" s="60"/>
      <c r="J24" s="60">
        <v>1.0</v>
      </c>
      <c r="K24" s="61"/>
      <c r="L24" s="59"/>
      <c r="M24" s="34"/>
      <c r="N24" s="34"/>
      <c r="O24" s="34"/>
      <c r="P24" s="34"/>
      <c r="Q24" s="34"/>
      <c r="R24" s="34"/>
      <c r="S24" s="34"/>
      <c r="T24" s="34"/>
      <c r="U24" s="34"/>
      <c r="V24" s="34"/>
      <c r="W24" s="11"/>
      <c r="X24" s="8"/>
      <c r="Y24" s="8"/>
      <c r="Z24" s="8"/>
      <c r="AA24" s="8"/>
      <c r="AB24" s="8"/>
      <c r="AC24" s="8"/>
      <c r="AD24" s="8"/>
      <c r="AE24" s="8"/>
      <c r="AF24" s="8"/>
      <c r="AG24" s="8"/>
      <c r="AH24" s="8"/>
      <c r="AI24" s="8"/>
      <c r="AJ24" s="8"/>
      <c r="AK24" s="8"/>
      <c r="AL24" s="8"/>
      <c r="AM24" s="8"/>
      <c r="AN24" s="8"/>
      <c r="AO24" s="8"/>
      <c r="AP24" s="8"/>
      <c r="AQ24" s="8"/>
      <c r="AR24" s="8"/>
      <c r="AS24" s="8"/>
      <c r="AT24" s="8"/>
      <c r="AU24" s="8"/>
      <c r="AV24" s="10"/>
      <c r="AW24" s="10"/>
      <c r="AX24" s="10"/>
    </row>
    <row r="25" spans="8:8" ht="16.2" customHeight="1">
      <c r="B25" s="38" t="s">
        <v>38</v>
      </c>
      <c r="C25" s="39" t="s">
        <v>39</v>
      </c>
      <c r="D25" s="39"/>
      <c r="E25" s="38" t="s">
        <v>34</v>
      </c>
      <c r="F25" s="39" t="s">
        <v>63</v>
      </c>
      <c r="G25" s="39"/>
      <c r="H25" s="34"/>
      <c r="I25" s="11"/>
      <c r="J25" s="11"/>
      <c r="K25" s="41"/>
      <c r="L25" s="59"/>
      <c r="M25" s="34"/>
      <c r="N25" s="34"/>
      <c r="O25" s="34"/>
      <c r="P25" s="34"/>
      <c r="Q25" s="34"/>
      <c r="R25" s="34"/>
      <c r="S25" s="34"/>
      <c r="T25" s="34"/>
      <c r="U25" s="34"/>
      <c r="V25" s="34"/>
      <c r="W25" s="11"/>
      <c r="X25" s="8"/>
      <c r="Y25" s="8"/>
      <c r="Z25" s="8"/>
      <c r="AA25" s="8"/>
      <c r="AB25" s="8"/>
      <c r="AC25" s="8"/>
      <c r="AD25" s="8"/>
      <c r="AE25" s="8"/>
      <c r="AF25" s="8"/>
      <c r="AG25" s="8"/>
      <c r="AH25" s="8"/>
      <c r="AI25" s="8"/>
      <c r="AJ25" s="8"/>
      <c r="AK25" s="8"/>
      <c r="AL25" s="8"/>
      <c r="AM25" s="8"/>
      <c r="AN25" s="8"/>
      <c r="AO25" s="8"/>
      <c r="AP25" s="8"/>
      <c r="AQ25" s="8"/>
      <c r="AR25" s="8"/>
      <c r="AS25" s="8"/>
      <c r="AT25" s="8"/>
      <c r="AU25" s="8"/>
      <c r="AV25" s="10"/>
      <c r="AW25" s="10"/>
      <c r="AX25" s="10"/>
    </row>
    <row r="26" spans="8:8" ht="16.2" customFormat="1" customHeight="1">
      <c r="C26" s="39" t="s">
        <v>35</v>
      </c>
      <c r="D26" s="39"/>
      <c r="E26" s="38" t="s">
        <v>30</v>
      </c>
      <c r="F26" s="38" t="s">
        <v>62</v>
      </c>
      <c r="G26" s="38"/>
      <c r="H26" s="34"/>
      <c r="I26" s="34"/>
      <c r="J26" s="34"/>
      <c r="K26" s="41"/>
      <c r="L26" s="59"/>
      <c r="M26" s="34"/>
      <c r="N26" s="34"/>
      <c r="O26" s="34"/>
      <c r="P26" s="34"/>
      <c r="Q26" s="34"/>
      <c r="R26" s="34"/>
      <c r="S26" s="34"/>
      <c r="T26" s="34"/>
      <c r="U26" s="34"/>
      <c r="V26" s="34"/>
      <c r="W26" s="11"/>
      <c r="X26" s="8"/>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row>
    <row r="27" spans="8:8" ht="16.2" customFormat="1" customHeight="1">
      <c r="B27" s="38"/>
      <c r="H27" s="34"/>
      <c r="I27" s="34"/>
      <c r="J27" s="34"/>
      <c r="K27" s="41"/>
      <c r="L27" s="59"/>
      <c r="M27" s="34"/>
      <c r="N27" s="34"/>
      <c r="O27" s="34"/>
      <c r="P27" s="34"/>
      <c r="Q27" s="34"/>
      <c r="R27" s="34"/>
      <c r="S27" s="34"/>
      <c r="T27" s="34"/>
      <c r="U27" s="34"/>
      <c r="V27" s="34"/>
      <c r="W27" s="11"/>
      <c r="X27" s="8"/>
      <c r="Y27" s="62"/>
      <c r="Z27" s="62"/>
      <c r="AA27" s="62"/>
      <c r="AB27" s="62"/>
      <c r="AC27" s="62"/>
      <c r="AD27" s="62"/>
      <c r="AE27" s="62"/>
      <c r="AF27" s="62"/>
      <c r="AG27" s="62"/>
      <c r="AH27" s="62"/>
      <c r="AI27" s="62"/>
      <c r="AJ27" s="62"/>
      <c r="AK27" s="62"/>
      <c r="AL27" s="62"/>
      <c r="AM27" s="62"/>
      <c r="AN27" s="62"/>
      <c r="AO27" s="62"/>
      <c r="AP27" s="62"/>
      <c r="AQ27" s="62"/>
      <c r="AR27" s="62"/>
      <c r="AS27" s="62"/>
      <c r="AT27" s="62"/>
      <c r="AU27" s="62"/>
      <c r="AV27" s="62"/>
      <c r="AW27" s="62"/>
      <c r="AX27" s="62"/>
    </row>
    <row r="28" spans="8:8" ht="16.2" customFormat="1" customHeight="1">
      <c r="B28" s="63"/>
      <c r="C28" s="64"/>
      <c r="D28" s="38"/>
      <c r="E28" s="38"/>
      <c r="F28" s="38"/>
      <c r="G28" s="38"/>
      <c r="H28" s="34"/>
      <c r="I28" s="34"/>
      <c r="J28" s="34"/>
      <c r="K28" s="41"/>
      <c r="L28" s="59"/>
      <c r="M28" s="34"/>
      <c r="N28" s="34"/>
      <c r="O28" s="34"/>
      <c r="P28" s="34"/>
      <c r="Q28" s="34"/>
      <c r="R28" s="34"/>
      <c r="S28" s="34"/>
      <c r="T28" s="34"/>
      <c r="U28" s="34"/>
      <c r="V28" s="34"/>
      <c r="W28" s="11"/>
      <c r="X28" s="8"/>
      <c r="Y28" s="62"/>
      <c r="Z28" s="62"/>
      <c r="AA28" s="62"/>
      <c r="AB28" s="62"/>
      <c r="AC28" s="62"/>
      <c r="AD28" s="62"/>
      <c r="AE28" s="62"/>
      <c r="AF28" s="62"/>
      <c r="AG28" s="62"/>
      <c r="AH28" s="62"/>
      <c r="AI28" s="62"/>
      <c r="AJ28" s="62"/>
      <c r="AK28" s="62"/>
      <c r="AL28" s="62"/>
      <c r="AM28" s="62"/>
      <c r="AN28" s="62"/>
      <c r="AO28" s="62"/>
      <c r="AP28" s="62"/>
      <c r="AQ28" s="62"/>
      <c r="AR28" s="62"/>
      <c r="AS28" s="62"/>
      <c r="AT28" s="62"/>
      <c r="AU28" s="62"/>
      <c r="AV28" s="62"/>
      <c r="AW28" s="62"/>
      <c r="AX28" s="62"/>
    </row>
    <row r="29" spans="8:8" ht="16.2" customHeight="1">
      <c r="B29" s="43" t="s">
        <v>30</v>
      </c>
      <c r="C29" s="43" t="s">
        <v>31</v>
      </c>
      <c r="D29" s="42" t="s">
        <v>30</v>
      </c>
      <c r="E29" s="43" t="s">
        <v>30</v>
      </c>
      <c r="F29" s="43" t="s">
        <v>36</v>
      </c>
      <c r="G29" s="43"/>
      <c r="H29" s="65" t="s">
        <v>28</v>
      </c>
      <c r="I29" s="65"/>
      <c r="J29" s="65"/>
      <c r="K29" s="65" t="s">
        <v>27</v>
      </c>
      <c r="L29" s="34"/>
      <c r="M29" s="34"/>
      <c r="N29" s="34"/>
      <c r="O29" s="34"/>
      <c r="P29" s="34"/>
      <c r="Q29" s="34"/>
      <c r="R29" s="34"/>
      <c r="S29" s="34"/>
      <c r="T29" s="34"/>
      <c r="U29" s="34"/>
      <c r="V29" s="34"/>
      <c r="W29" s="11"/>
      <c r="X29" s="8"/>
      <c r="Y29" s="8"/>
      <c r="Z29" s="8"/>
      <c r="AA29" s="8"/>
      <c r="AB29" s="8"/>
      <c r="AC29" s="8"/>
      <c r="AD29" s="8"/>
      <c r="AE29" s="8"/>
      <c r="AF29" s="8"/>
      <c r="AG29" s="8"/>
      <c r="AH29" s="8"/>
      <c r="AI29" s="8"/>
      <c r="AJ29" s="8"/>
      <c r="AK29" s="8"/>
      <c r="AL29" s="8"/>
      <c r="AM29" s="8"/>
      <c r="AN29" s="8"/>
      <c r="AO29" s="8"/>
      <c r="AP29" s="8"/>
      <c r="AQ29" s="8"/>
      <c r="AR29" s="8"/>
      <c r="AS29" s="8"/>
      <c r="AT29" s="8"/>
      <c r="AU29" s="8"/>
      <c r="AV29" s="10"/>
      <c r="AW29" s="10"/>
      <c r="AX29" s="10"/>
    </row>
    <row r="30" spans="8:8" ht="16.2" customHeight="1">
      <c r="B30" s="66" t="s">
        <v>29</v>
      </c>
      <c r="C30" s="66" t="s">
        <v>32</v>
      </c>
      <c r="D30" s="66" t="s">
        <v>33</v>
      </c>
      <c r="E30" s="66" t="s">
        <v>34</v>
      </c>
      <c r="F30" s="66" t="s">
        <v>37</v>
      </c>
      <c r="G30" s="66" t="s">
        <v>42</v>
      </c>
      <c r="H30" s="67" t="s">
        <v>0</v>
      </c>
      <c r="I30" s="68" t="s">
        <v>1</v>
      </c>
      <c r="J30" s="69" t="s">
        <v>0</v>
      </c>
      <c r="K30" s="68" t="s">
        <v>1</v>
      </c>
      <c r="L30" s="69" t="s">
        <v>0</v>
      </c>
      <c r="M30" s="68" t="s">
        <v>1</v>
      </c>
      <c r="N30" s="69" t="s">
        <v>0</v>
      </c>
      <c r="O30" s="68" t="s">
        <v>1</v>
      </c>
      <c r="P30" s="69" t="s">
        <v>0</v>
      </c>
      <c r="Q30" s="68" t="s">
        <v>1</v>
      </c>
      <c r="R30" s="69" t="s">
        <v>0</v>
      </c>
      <c r="S30" s="68" t="s">
        <v>1</v>
      </c>
      <c r="T30" s="69" t="s">
        <v>0</v>
      </c>
      <c r="U30" s="68" t="s">
        <v>1</v>
      </c>
      <c r="V30" s="69" t="s">
        <v>0</v>
      </c>
      <c r="W30" s="68" t="s">
        <v>1</v>
      </c>
      <c r="X30" s="69" t="s">
        <v>0</v>
      </c>
      <c r="Y30" s="68" t="s">
        <v>1</v>
      </c>
      <c r="Z30" s="69" t="s">
        <v>0</v>
      </c>
      <c r="AA30" s="68" t="s">
        <v>1</v>
      </c>
      <c r="AB30" s="67" t="s">
        <v>0</v>
      </c>
      <c r="AC30" s="68" t="s">
        <v>1</v>
      </c>
      <c r="AD30" s="69" t="s">
        <v>0</v>
      </c>
      <c r="AE30" s="68" t="s">
        <v>1</v>
      </c>
      <c r="AF30" s="69" t="s">
        <v>0</v>
      </c>
      <c r="AG30" s="68" t="s">
        <v>1</v>
      </c>
      <c r="AH30" s="70" t="s">
        <v>0</v>
      </c>
      <c r="AI30" s="68" t="s">
        <v>1</v>
      </c>
      <c r="AJ30" s="69" t="s">
        <v>0</v>
      </c>
      <c r="AK30" s="68" t="s">
        <v>1</v>
      </c>
      <c r="AL30" s="69" t="s">
        <v>0</v>
      </c>
      <c r="AM30" s="68" t="s">
        <v>1</v>
      </c>
      <c r="AN30" s="69" t="s">
        <v>0</v>
      </c>
      <c r="AO30" s="68" t="s">
        <v>1</v>
      </c>
      <c r="AP30" s="69" t="s">
        <v>0</v>
      </c>
      <c r="AQ30" s="68" t="s">
        <v>1</v>
      </c>
      <c r="AR30" s="69" t="s">
        <v>0</v>
      </c>
      <c r="AS30" s="68" t="s">
        <v>1</v>
      </c>
      <c r="AT30" s="69" t="s">
        <v>0</v>
      </c>
      <c r="AU30" s="68" t="s">
        <v>1</v>
      </c>
      <c r="AV30" s="71" t="s">
        <v>12</v>
      </c>
      <c r="AW30" s="71" t="s">
        <v>13</v>
      </c>
      <c r="AX30" s="71"/>
      <c r="AY30" t="s">
        <v>268</v>
      </c>
    </row>
    <row r="31" spans="8:8" ht="16.2" customHeight="1">
      <c r="B31" s="42">
        <v>324.0</v>
      </c>
      <c r="C31" s="42">
        <v>-49.0</v>
      </c>
      <c r="D31" s="42">
        <v>66.0</v>
      </c>
      <c r="E31" s="42">
        <v>100.0</v>
      </c>
      <c r="F31" s="72">
        <f>E31/B31</f>
        <v>0.30864197530864196</v>
      </c>
      <c r="G31" s="73">
        <f>IF(B31="","",E31/D31)</f>
        <v>1.5151515151515151</v>
      </c>
      <c r="H31" s="74">
        <v>-49.0</v>
      </c>
      <c r="I31" s="75">
        <v>72.0</v>
      </c>
      <c r="J31" s="74">
        <v>-40.0</v>
      </c>
      <c r="K31" s="75">
        <v>29.0</v>
      </c>
      <c r="L31" s="74">
        <v>-19.0</v>
      </c>
      <c r="M31" s="75">
        <v>29.0</v>
      </c>
      <c r="N31" s="74"/>
      <c r="O31" s="75"/>
      <c r="P31" s="74"/>
      <c r="Q31" s="75"/>
      <c r="R31" s="74"/>
      <c r="S31" s="75"/>
      <c r="T31" s="74"/>
      <c r="U31" s="75"/>
      <c r="V31" s="74"/>
      <c r="W31" s="75"/>
      <c r="X31" s="74"/>
      <c r="Y31" s="75"/>
      <c r="AH31" s="11"/>
      <c r="AV31" s="76">
        <f>IF(H31="","",COUNT(H31,J31,L31,N31,P31,R31,T31,V31,X31,Z31,AB31,AD31,AF31,AH31,AJ31,AL31,AN31,AP31,AR31,AT31))</f>
        <v>3.0</v>
      </c>
      <c r="AW31" s="76">
        <f>IF(D31="","",D31-AV31)</f>
        <v>63.0</v>
      </c>
      <c r="AX31" s="76"/>
      <c r="AY31" s="77">
        <f>AW31/D31*100</f>
        <v>95.45454545454545</v>
      </c>
    </row>
    <row r="32" spans="8:8" ht="16.2" customHeight="1">
      <c r="B32" s="41">
        <v>303.0</v>
      </c>
      <c r="C32" s="41">
        <v>-95.0</v>
      </c>
      <c r="D32" s="78">
        <v>43.0</v>
      </c>
      <c r="E32" s="79">
        <v>101.0</v>
      </c>
      <c r="F32" s="72">
        <f>IF(B32="","",E32/B32)</f>
        <v>0.3333333333333333</v>
      </c>
      <c r="G32" s="73">
        <f>IF(B32="","",E32/D32)</f>
        <v>2.3488372093023258</v>
      </c>
      <c r="H32" s="74">
        <v>-95.0</v>
      </c>
      <c r="I32" s="75">
        <v>63.0</v>
      </c>
      <c r="J32" s="74">
        <v>-71.0</v>
      </c>
      <c r="K32" s="75">
        <v>74.0</v>
      </c>
      <c r="L32" s="74">
        <v>-34.0</v>
      </c>
      <c r="M32" s="75">
        <v>24.0</v>
      </c>
      <c r="N32" s="74">
        <v>-24.0</v>
      </c>
      <c r="O32" s="75">
        <v>24.0</v>
      </c>
      <c r="P32" s="74">
        <v>-17.0</v>
      </c>
      <c r="Q32" s="75">
        <v>16.0</v>
      </c>
      <c r="R32" s="74">
        <v>-14.0</v>
      </c>
      <c r="S32" s="75">
        <v>10.0</v>
      </c>
      <c r="T32" s="74"/>
      <c r="U32" s="75"/>
      <c r="V32" s="74"/>
      <c r="W32" s="75"/>
      <c r="X32" s="74"/>
      <c r="Y32" s="75"/>
      <c r="AH32" s="34"/>
      <c r="AV32" s="4">
        <f>IF(H32="","",COUNT(H32,J32,L32,N32,P32,R32,T32,V32,X32,Z32,AB32,AD32,AF32,AH32,AJ32,AL32,AN32,AP32,AR32,AT32))</f>
        <v>6.0</v>
      </c>
      <c r="AW32" s="4">
        <f>IF(D32="","",D32-AV32)</f>
        <v>37.0</v>
      </c>
      <c r="AX32" s="4"/>
      <c r="AY32" s="77">
        <f>AW32/D32*100</f>
        <v>86.04651162790698</v>
      </c>
    </row>
    <row r="33" spans="8:8" ht="16.2" customHeight="1">
      <c r="B33" s="41">
        <v>311.0</v>
      </c>
      <c r="C33" s="41">
        <v>-92.0</v>
      </c>
      <c r="D33" s="78">
        <v>63.0</v>
      </c>
      <c r="E33" s="79">
        <v>115.0</v>
      </c>
      <c r="F33" s="72">
        <f>IF(B33="","",E33/B33)</f>
        <v>0.36977491961414793</v>
      </c>
      <c r="G33" s="73">
        <f>IF(B33="","",E33/D33)</f>
        <v>1.8253968253968254</v>
      </c>
      <c r="H33" s="74">
        <v>-92.0</v>
      </c>
      <c r="I33" s="80">
        <v>110.0</v>
      </c>
      <c r="J33" s="74">
        <v>-22.0</v>
      </c>
      <c r="K33" s="75">
        <v>14.0</v>
      </c>
      <c r="L33" s="74">
        <v>-17.0</v>
      </c>
      <c r="M33" s="75">
        <v>29.0</v>
      </c>
      <c r="N33" s="74">
        <v>-17.0</v>
      </c>
      <c r="O33" s="75">
        <v>20.0</v>
      </c>
      <c r="P33" s="74">
        <v>-13.0</v>
      </c>
      <c r="Q33" s="75">
        <v>12.0</v>
      </c>
      <c r="R33" s="74"/>
      <c r="S33" s="75"/>
      <c r="T33" s="74"/>
      <c r="U33" s="75"/>
      <c r="V33" s="74"/>
      <c r="W33" s="75"/>
      <c r="X33" s="74"/>
      <c r="Y33" s="75"/>
      <c r="AH33" s="34"/>
      <c r="AV33" s="4">
        <f>IF(H33="","",COUNT(H33,J33,L33,N33,P33,R33,T33,V33,X33,Z33,AB33,AD33,AF33,AH33,AJ33,AL33,AN33,AP33,AR33,AT33))</f>
        <v>5.0</v>
      </c>
      <c r="AW33" s="4">
        <f>IF(D33="","",D33-AV33)</f>
        <v>58.0</v>
      </c>
      <c r="AX33" s="4"/>
      <c r="AY33" s="77">
        <f>AW33/D33*100</f>
        <v>92.06349206349206</v>
      </c>
    </row>
    <row r="34" spans="8:8" ht="16.2" customHeight="1">
      <c r="B34" s="41">
        <v>276.0</v>
      </c>
      <c r="C34" s="41">
        <v>-36.0</v>
      </c>
      <c r="D34" s="78">
        <v>65.0</v>
      </c>
      <c r="E34" s="79">
        <v>101.0</v>
      </c>
      <c r="F34" s="72">
        <f>IF(B34="","",E34/B34)</f>
        <v>0.36594202898550726</v>
      </c>
      <c r="G34" s="73">
        <f>IF(B34="","",E34/D34)</f>
        <v>1.5538461538461539</v>
      </c>
      <c r="H34" s="74">
        <v>-36.0</v>
      </c>
      <c r="I34" s="75">
        <v>39.0</v>
      </c>
      <c r="J34" s="74">
        <v>-23.0</v>
      </c>
      <c r="K34" s="75">
        <v>19.0</v>
      </c>
      <c r="L34" s="74">
        <v>-17.0</v>
      </c>
      <c r="M34" s="75">
        <v>25.0</v>
      </c>
      <c r="N34" s="74">
        <v>-13.0</v>
      </c>
      <c r="O34" s="75">
        <v>10.0</v>
      </c>
      <c r="P34" s="74">
        <v>-11.0</v>
      </c>
      <c r="Q34" s="75">
        <v>16.0</v>
      </c>
      <c r="R34" s="74">
        <v>-11.0</v>
      </c>
      <c r="S34" s="75">
        <v>11.0</v>
      </c>
      <c r="T34" s="74">
        <v>-10.0</v>
      </c>
      <c r="U34" s="75">
        <v>13.0</v>
      </c>
      <c r="V34" s="74"/>
      <c r="W34" s="75"/>
      <c r="X34" s="74"/>
      <c r="Y34" s="75"/>
      <c r="AH34" s="34"/>
      <c r="AV34" s="4">
        <f>IF(H34="","",COUNT(H34,J34,L34,N34,P34,R34,T34,V34,X34,Z34,AB34,AD34,AF34,AH34,AJ34,AL34,AN34,AP34,AR34,AT34))</f>
        <v>7.0</v>
      </c>
      <c r="AW34" s="4">
        <f>IF(D34="","",D34-AV34)</f>
        <v>58.0</v>
      </c>
      <c r="AX34" s="4"/>
      <c r="AY34" s="77">
        <f>AW34/D34*100</f>
        <v>89.23076923076924</v>
      </c>
    </row>
    <row r="35" spans="8:8" ht="15.35">
      <c r="B35" s="41">
        <v>307.0</v>
      </c>
      <c r="C35" s="41">
        <v>-62.0</v>
      </c>
      <c r="D35" s="78">
        <v>28.0</v>
      </c>
      <c r="E35" s="79">
        <v>100.0</v>
      </c>
      <c r="F35" s="72">
        <f>IF(B35="","",E35/B35)</f>
        <v>0.3257328990228013</v>
      </c>
      <c r="G35" s="73">
        <f>IF(B35="","",E35/D35)</f>
        <v>3.5714285714285716</v>
      </c>
      <c r="H35" s="74">
        <v>-62.0</v>
      </c>
      <c r="I35" s="75">
        <v>19.0</v>
      </c>
      <c r="J35" s="74">
        <v>-46.0</v>
      </c>
      <c r="K35" s="75">
        <v>56.0</v>
      </c>
      <c r="L35" s="74">
        <v>-45.0</v>
      </c>
      <c r="M35" s="75">
        <v>29.0</v>
      </c>
      <c r="N35" s="74">
        <v>-42.0</v>
      </c>
      <c r="O35" s="75">
        <v>53.0</v>
      </c>
      <c r="P35" s="74">
        <v>-35.0</v>
      </c>
      <c r="Q35" s="75">
        <v>12.0</v>
      </c>
      <c r="R35" s="74">
        <v>-13.0</v>
      </c>
      <c r="S35" s="75">
        <v>16.0</v>
      </c>
      <c r="T35" s="74">
        <v>-12.0</v>
      </c>
      <c r="U35" s="75">
        <v>31.0</v>
      </c>
      <c r="V35" s="74"/>
      <c r="W35" s="75"/>
      <c r="X35" s="74"/>
      <c r="Y35" s="75"/>
      <c r="AH35" s="34"/>
      <c r="AV35" s="4">
        <f>IF(H35="","",COUNT(H35,J35,L35,N35,P35,R35,T35,V35,X35,Z35,AB35,AD35,AF35,AH35,AJ35,AL35,AN35,AP35,AR35,AT35))</f>
        <v>7.0</v>
      </c>
      <c r="AW35" s="4">
        <f>IF(D35="","",D35-AV35)</f>
        <v>21.0</v>
      </c>
      <c r="AX35" s="4"/>
      <c r="AY35" s="77">
        <f>AW35/D35*100</f>
        <v>75.0</v>
      </c>
    </row>
    <row r="36" spans="8:8" ht="16.0" customHeight="1">
      <c r="B36" s="41">
        <v>267.0</v>
      </c>
      <c r="C36" s="41">
        <v>-47.0</v>
      </c>
      <c r="D36" s="78">
        <v>59.0</v>
      </c>
      <c r="E36" s="41">
        <v>100.0</v>
      </c>
      <c r="F36" s="72">
        <f>IF(B36="","",E36/B36)</f>
        <v>0.37453183520599254</v>
      </c>
      <c r="G36" s="73">
        <f>IF(B36="","",E36/D36)</f>
        <v>1.694915254237288</v>
      </c>
      <c r="H36" s="74">
        <v>-47.0</v>
      </c>
      <c r="I36" s="75">
        <v>32.0</v>
      </c>
      <c r="J36" s="74">
        <v>-43.0</v>
      </c>
      <c r="K36" s="75">
        <v>31.0</v>
      </c>
      <c r="L36" s="74">
        <v>-28.0</v>
      </c>
      <c r="M36" s="75">
        <v>29.0</v>
      </c>
      <c r="N36" s="74">
        <v>-17.0</v>
      </c>
      <c r="O36" s="75">
        <v>28.0</v>
      </c>
      <c r="P36" s="74"/>
      <c r="Q36" s="75"/>
      <c r="R36" s="74"/>
      <c r="S36" s="75"/>
      <c r="T36" s="74"/>
      <c r="U36" s="75"/>
      <c r="V36" s="74"/>
      <c r="W36" s="75"/>
      <c r="X36" s="74"/>
      <c r="Y36" s="75"/>
      <c r="AH36" s="34"/>
      <c r="AV36" s="4">
        <f>IF(H36="","",COUNT(H36,J36,L36,N36,P36,R36,T36,V36,X36,Z36,AB36,AD36,AF36,AH36,AJ36,AL36,AN36,AP36,AR36,AT36))</f>
        <v>4.0</v>
      </c>
      <c r="AW36" s="4">
        <f>IF(D36="","",D36-AV36)</f>
        <v>55.0</v>
      </c>
      <c r="AX36" s="4"/>
      <c r="AY36" s="77">
        <f>AW36/D36*100</f>
        <v>93.22033898305084</v>
      </c>
    </row>
    <row r="37" spans="8:8" ht="16.2" customHeight="1">
      <c r="B37" s="41">
        <v>291.0</v>
      </c>
      <c r="C37" s="41">
        <v>-52.0</v>
      </c>
      <c r="D37" s="78">
        <v>49.0</v>
      </c>
      <c r="E37" s="41">
        <v>102.0</v>
      </c>
      <c r="F37" s="72">
        <f>IF(B37="","",E37/B37)</f>
        <v>0.35051546391752575</v>
      </c>
      <c r="G37" s="73">
        <f>IF(B37="","",E37/D37)</f>
        <v>2.0816326530612246</v>
      </c>
      <c r="H37" s="74">
        <v>-52.0</v>
      </c>
      <c r="I37" s="75">
        <v>36.0</v>
      </c>
      <c r="J37" s="74">
        <v>-34.0</v>
      </c>
      <c r="K37" s="75">
        <v>40.0</v>
      </c>
      <c r="L37" s="74">
        <v>-26.0</v>
      </c>
      <c r="M37" s="75">
        <v>25.0</v>
      </c>
      <c r="N37" s="74">
        <v>-19.0</v>
      </c>
      <c r="O37" s="75">
        <v>27.0</v>
      </c>
      <c r="P37" s="74">
        <v>-16.0</v>
      </c>
      <c r="Q37" s="75">
        <v>18.0</v>
      </c>
      <c r="R37" s="74">
        <v>-13.0</v>
      </c>
      <c r="S37" s="75">
        <v>8.0</v>
      </c>
      <c r="T37" s="74"/>
      <c r="U37" s="75"/>
      <c r="V37" s="74"/>
      <c r="W37" s="75"/>
      <c r="X37" s="74"/>
      <c r="Y37" s="75"/>
      <c r="AH37" s="34"/>
      <c r="AV37" s="4">
        <f>IF(H37="","",COUNT(H37,J37,L37,N37,P37,R37,T37,V37,X37,Z37,AB37,AD37,AF37,AH37,AJ37,AL37,AN37,AP37,AR37,AT37))</f>
        <v>6.0</v>
      </c>
      <c r="AW37" s="4">
        <f>IF(D37="","",D37-AV37)</f>
        <v>43.0</v>
      </c>
      <c r="AX37" s="4"/>
      <c r="AY37" s="77">
        <f>AW37/D37*100</f>
        <v>87.75510204081633</v>
      </c>
    </row>
    <row r="38" spans="8:8" ht="16.2" customHeight="1">
      <c r="B38" s="81">
        <v>373.0</v>
      </c>
      <c r="C38" s="81">
        <v>-127.0</v>
      </c>
      <c r="D38" s="82">
        <v>47.0</v>
      </c>
      <c r="E38" s="81">
        <v>109.0</v>
      </c>
      <c r="F38" s="83">
        <f>IF(B38="","",E38/B38)</f>
        <v>0.29222520107238603</v>
      </c>
      <c r="G38" s="73">
        <f>IF(B38="","",E38/D38)</f>
        <v>2.3191489361702127</v>
      </c>
      <c r="H38" s="84">
        <v>-127.0</v>
      </c>
      <c r="I38" s="85">
        <v>71.0</v>
      </c>
      <c r="J38" s="2">
        <v>-71.0</v>
      </c>
      <c r="K38" s="3">
        <v>71.0</v>
      </c>
      <c r="L38" s="2">
        <v>-30.0</v>
      </c>
      <c r="M38" s="3">
        <v>33.0</v>
      </c>
      <c r="N38" s="2">
        <v>-26.0</v>
      </c>
      <c r="O38" s="3">
        <v>19.0</v>
      </c>
      <c r="P38" s="2">
        <v>-23.0</v>
      </c>
      <c r="Q38" s="3">
        <v>16.0</v>
      </c>
      <c r="R38" s="2">
        <v>-15.0</v>
      </c>
      <c r="S38" s="3">
        <v>28.0</v>
      </c>
      <c r="T38" s="2">
        <v>-14.0</v>
      </c>
      <c r="U38" s="3">
        <v>23.0</v>
      </c>
      <c r="V38" s="2">
        <v>-13.0</v>
      </c>
      <c r="W38" s="3">
        <v>14.0</v>
      </c>
      <c r="X38" s="2"/>
      <c r="Y38" s="3"/>
      <c r="AV38" s="4">
        <f>IF(H38="","",COUNT(H38,J38,L38,N38,P38,R38,T38,V38,X38,Z38,AB38,AD38,AF38,AH38,AJ38,AL38,AN38,AP38,AR38,AT38))</f>
        <v>8.0</v>
      </c>
      <c r="AW38" s="4">
        <f>IF(D38="","",D38-AV38)</f>
        <v>39.0</v>
      </c>
      <c r="AX38" s="4"/>
      <c r="AY38" s="77">
        <f>AW38/D38*100</f>
        <v>82.97872340425532</v>
      </c>
    </row>
    <row r="39" spans="8:8" ht="16.2" customHeight="1">
      <c r="B39" s="81">
        <v>390.0</v>
      </c>
      <c r="C39" s="81">
        <v>-83.0</v>
      </c>
      <c r="D39" s="82">
        <v>47.0</v>
      </c>
      <c r="E39" s="86">
        <v>102.0</v>
      </c>
      <c r="F39" s="83">
        <f>IF(B39="","",E39/B39)</f>
        <v>0.26153846153846155</v>
      </c>
      <c r="G39" s="73">
        <f>IF(B39="","",E39/D39)</f>
        <v>2.1702127659574466</v>
      </c>
      <c r="H39" s="2">
        <v>-83.0</v>
      </c>
      <c r="I39" s="3">
        <v>69.0</v>
      </c>
      <c r="J39" s="2">
        <v>-82.0</v>
      </c>
      <c r="K39" s="3">
        <v>97.0</v>
      </c>
      <c r="L39" s="2">
        <v>-44.0</v>
      </c>
      <c r="M39" s="3">
        <v>29.0</v>
      </c>
      <c r="N39" s="2">
        <v>-25.0</v>
      </c>
      <c r="O39" s="3">
        <v>24.0</v>
      </c>
      <c r="P39" s="2">
        <v>-18.0</v>
      </c>
      <c r="Q39" s="3">
        <v>28.0</v>
      </c>
      <c r="R39" s="2">
        <v>-12.0</v>
      </c>
      <c r="S39" s="3">
        <v>19.0</v>
      </c>
      <c r="T39" s="2">
        <v>-10.0</v>
      </c>
      <c r="U39" s="3">
        <v>21.0</v>
      </c>
      <c r="V39" s="2"/>
      <c r="W39" s="3"/>
      <c r="X39" s="2"/>
      <c r="Y39" s="3"/>
      <c r="AV39" s="4">
        <f>IF(H39="","",COUNT(H39,J39,L39,N39,P39,R39,T39,V39,X39,Z39,AB39,AD39,AF39,AH39,AJ39,AL39,AN39,AP39,AR39,AT39))</f>
        <v>7.0</v>
      </c>
      <c r="AW39" s="4">
        <f>IF(D39="","",D39-AV39)</f>
        <v>40.0</v>
      </c>
      <c r="AX39" s="4"/>
      <c r="AY39" s="77">
        <f>AW39/D39*100</f>
        <v>85.1063829787234</v>
      </c>
    </row>
    <row r="40" spans="8:8" ht="15.35" customFormat="1">
      <c r="B40" s="81">
        <v>478.0</v>
      </c>
      <c r="C40" s="81">
        <v>-96.0</v>
      </c>
      <c r="D40" s="82">
        <v>50.0</v>
      </c>
      <c r="E40" s="86">
        <v>103.0</v>
      </c>
      <c r="F40" s="83">
        <f>IF(B40="","",E40/B40)</f>
        <v>0.21548117154811716</v>
      </c>
      <c r="G40" s="73">
        <f>IF(B40="","",E40/D40)</f>
        <v>2.06</v>
      </c>
      <c r="H40" s="2">
        <v>-96.0</v>
      </c>
      <c r="I40" s="3">
        <v>85.0</v>
      </c>
      <c r="J40" s="2">
        <v>-73.0</v>
      </c>
      <c r="K40" s="3">
        <v>73.0</v>
      </c>
      <c r="L40" s="2">
        <v>-39.0</v>
      </c>
      <c r="M40" s="3">
        <v>54.0</v>
      </c>
      <c r="N40" s="2">
        <v>-36.0</v>
      </c>
      <c r="O40" s="3">
        <v>24.0</v>
      </c>
      <c r="P40" s="2">
        <v>-29.0</v>
      </c>
      <c r="Q40" s="3">
        <v>21.0</v>
      </c>
      <c r="R40" s="2">
        <v>-18.0</v>
      </c>
      <c r="S40" s="3">
        <v>43.0</v>
      </c>
      <c r="T40" s="2">
        <v>-18.0</v>
      </c>
      <c r="U40" s="3">
        <v>16.0</v>
      </c>
      <c r="V40" s="2">
        <v>-18.0</v>
      </c>
      <c r="W40" s="3">
        <v>10.0</v>
      </c>
      <c r="X40" s="2">
        <v>-14.0</v>
      </c>
      <c r="Y40" s="3">
        <v>11.0</v>
      </c>
      <c r="AV40" s="4">
        <f>IF(H40="","",COUNT(H40,J40,L40,N40,P40,R40,T40,V40,X40,Z40,AB40,AD40,AF40,AH40,AJ40,AL40,AN40,AP40,AR40,AT40))</f>
        <v>9.0</v>
      </c>
      <c r="AW40" s="4">
        <f>IF(D40="","",D40-AV40)</f>
        <v>41.0</v>
      </c>
      <c r="AX40" s="4"/>
      <c r="AY40" s="77">
        <f>AW40/D40*100</f>
        <v>82.0</v>
      </c>
    </row>
    <row r="41" spans="8:8" ht="16.2" customHeight="1">
      <c r="B41" s="81">
        <v>219.0</v>
      </c>
      <c r="C41" s="81">
        <v>-14.0</v>
      </c>
      <c r="D41" s="82">
        <v>64.0</v>
      </c>
      <c r="E41" s="86">
        <v>100.0</v>
      </c>
      <c r="F41" s="83">
        <f>IF(B41="","",E41/B41)</f>
        <v>0.45662100456621</v>
      </c>
      <c r="G41" s="73">
        <f>IF(B41="","",E41/D41)</f>
        <v>1.5625</v>
      </c>
      <c r="H41" s="2">
        <v>-14.0</v>
      </c>
      <c r="I41" s="3">
        <v>29.0</v>
      </c>
      <c r="J41" s="2">
        <v>-11.0</v>
      </c>
      <c r="K41" s="3">
        <v>15.0</v>
      </c>
      <c r="AV41" s="4">
        <f>IF(H41="","",COUNT(H41,J41,L41,N41,P41,R41,T41,V41,X41,Z41,AB41,AD41,AF41,AH41,AJ41,AL41,AN41,AP41,AR41,AT41))</f>
        <v>2.0</v>
      </c>
      <c r="AW41" s="4">
        <f>IF(D41="","",D41-AV41)</f>
        <v>62.0</v>
      </c>
      <c r="AX41" s="4"/>
      <c r="AY41" s="77">
        <f>AW41/D41*100</f>
        <v>96.875</v>
      </c>
    </row>
    <row r="42" spans="8:8" ht="15.35" customFormat="1">
      <c r="B42" s="81">
        <v>411.0</v>
      </c>
      <c r="C42" s="81">
        <v>-133.0</v>
      </c>
      <c r="D42" s="82">
        <v>15.0</v>
      </c>
      <c r="E42" s="86">
        <v>106.0</v>
      </c>
      <c r="F42" s="83">
        <f>IF(B42="","",E42/B42)</f>
        <v>0.25790754257907544</v>
      </c>
      <c r="G42" s="73">
        <f>IF(B42="","",E42/D42)</f>
        <v>7.066666666666666</v>
      </c>
      <c r="H42" s="84">
        <v>-133.0</v>
      </c>
      <c r="I42" s="85">
        <f>377-152</f>
        <v>225.0</v>
      </c>
      <c r="J42" s="2">
        <v>-88.0</v>
      </c>
      <c r="K42" s="3">
        <v>118.0</v>
      </c>
      <c r="L42" s="2">
        <v>-47.0</v>
      </c>
      <c r="M42" s="3">
        <v>23.0</v>
      </c>
      <c r="N42" s="2">
        <v>-26.0</v>
      </c>
      <c r="O42" s="3">
        <v>9.0</v>
      </c>
      <c r="P42" s="2"/>
      <c r="Q42" s="3"/>
      <c r="R42" s="2"/>
      <c r="S42" s="3"/>
      <c r="T42" s="2"/>
      <c r="U42" s="3"/>
      <c r="V42" s="2"/>
      <c r="W42" s="3"/>
      <c r="X42" s="2"/>
      <c r="Y42" s="3"/>
      <c r="AV42" s="4">
        <f>IF(H42="","",COUNT(H42,J42,L42,N42,P42,R42,T42,V42,X42,Z42,AB42,AD42,AF42,AH42,AJ42,AL42,AN42,AP42,AR42,AT42))</f>
        <v>4.0</v>
      </c>
      <c r="AW42" s="4">
        <f>IF(D42="","",D42-AV42)</f>
        <v>11.0</v>
      </c>
      <c r="AX42" s="4"/>
      <c r="AY42" s="77">
        <f>AW42/D42*100</f>
        <v>73.33333333333333</v>
      </c>
    </row>
    <row r="43" spans="8:8" ht="16.2" customHeight="1">
      <c r="B43" s="81">
        <v>472.0</v>
      </c>
      <c r="C43" s="81">
        <v>-240.0</v>
      </c>
      <c r="D43" s="82">
        <v>24.0</v>
      </c>
      <c r="E43" s="86">
        <v>7.0</v>
      </c>
      <c r="F43" s="83">
        <f>IF(B43="","",E43/B43)</f>
        <v>0.014830508474576272</v>
      </c>
      <c r="G43" s="73">
        <f>IF(B43="","",E43/D43)</f>
        <v>0.2916666666666667</v>
      </c>
      <c r="H43" s="87">
        <v>-240.0</v>
      </c>
      <c r="I43" s="88">
        <v>266.0</v>
      </c>
      <c r="J43" s="2">
        <v>-31.0</v>
      </c>
      <c r="K43" s="3">
        <v>32.0</v>
      </c>
      <c r="L43" s="2">
        <v>-24.0</v>
      </c>
      <c r="M43" s="3">
        <v>17.0</v>
      </c>
      <c r="N43" s="2">
        <v>-18.0</v>
      </c>
      <c r="O43" s="3">
        <v>18.0</v>
      </c>
      <c r="P43" s="2">
        <v>-16.0</v>
      </c>
      <c r="Q43" s="3">
        <v>35.0</v>
      </c>
      <c r="R43" s="2">
        <v>-14.0</v>
      </c>
      <c r="S43" s="3">
        <v>32.0</v>
      </c>
      <c r="T43" s="2"/>
      <c r="U43" s="3"/>
      <c r="V43" s="2"/>
      <c r="W43" s="3"/>
      <c r="X43" s="2"/>
      <c r="Y43" s="3"/>
      <c r="AV43" s="4">
        <f>IF(H43="","",COUNT(H43,J43,L43,N43,P43,R43,T43,V43,X43,Z43,AB43,AD43,AF43,AH43,AJ43,AL43,AN43,AP43,AR43,AT43))</f>
        <v>6.0</v>
      </c>
      <c r="AW43" s="4">
        <f>IF(D43="","",D43-AV43)</f>
        <v>18.0</v>
      </c>
      <c r="AX43" s="4"/>
      <c r="AY43" s="77">
        <f>AW43/D43*100</f>
        <v>75.0</v>
      </c>
    </row>
    <row r="44" spans="8:8" ht="16.2" customHeight="1">
      <c r="B44" s="81"/>
      <c r="C44" s="81"/>
      <c r="D44" s="82"/>
      <c r="E44" s="86"/>
      <c r="F44" s="83" t="str">
        <f>IF(B44="","",E44/B44)</f>
        <v/>
      </c>
      <c r="G44" s="73" t="str">
        <f>IF(B44="","",K25/D44)</f>
        <v/>
      </c>
      <c r="H44" s="2"/>
      <c r="I44" s="3"/>
      <c r="J44" s="2"/>
      <c r="K44" s="3"/>
      <c r="L44" s="2"/>
      <c r="M44" s="3"/>
      <c r="N44" s="2"/>
      <c r="O44" s="3"/>
      <c r="P44" s="2"/>
      <c r="Q44" s="3"/>
      <c r="R44" s="2"/>
      <c r="S44" s="3"/>
      <c r="T44" s="2"/>
      <c r="U44" s="3"/>
      <c r="V44" s="2"/>
      <c r="W44" s="3"/>
      <c r="X44" s="2"/>
      <c r="Y44" s="3"/>
      <c r="AV44" s="4" t="str">
        <f>IF(H44="","",COUNT(H44,J44,L44,N44,P44,R44,T44,V44,X44,Z44,AB44,AD44,AF44,AH44,AJ44,AL44,AN44,AP44,AR44,AT44))</f>
        <v/>
      </c>
      <c r="AW44" s="4" t="str">
        <f>IF(D44="","",D44-AV44)</f>
        <v/>
      </c>
      <c r="AX44" s="4"/>
      <c r="AY44"/>
    </row>
    <row r="45" spans="8:8" ht="16.2" customHeight="1">
      <c r="B45" s="81"/>
      <c r="C45" s="81"/>
      <c r="D45" s="82"/>
      <c r="E45" s="86"/>
      <c r="F45" s="83" t="str">
        <f>IF(B45="","",E45/B45)</f>
        <v/>
      </c>
      <c r="G45" s="73"/>
      <c r="H45" s="2"/>
      <c r="I45" s="3"/>
      <c r="N45" s="2"/>
      <c r="AV45" s="4" t="str">
        <f>IF(H45="","",COUNT(H45,J45,L45,N45,P45,R45,T45,V45,X45,Z45,AB45,AD45,AF45,AH45,AJ45,AL45,AN45,AP45,AR45,AT45))</f>
        <v/>
      </c>
      <c r="AW45" s="4" t="str">
        <f>IF(D45="","",D45-AV45)</f>
        <v/>
      </c>
      <c r="AX45" s="4"/>
      <c r="AY45"/>
    </row>
    <row r="46" spans="8:8" ht="16.2" customHeight="1">
      <c r="B46" s="81"/>
      <c r="C46" s="81"/>
      <c r="D46" s="82"/>
      <c r="E46" s="86"/>
      <c r="F46" s="83" t="str">
        <f>IF(B46="","",E46/B46)</f>
        <v/>
      </c>
      <c r="G46" s="73"/>
      <c r="H46" s="2"/>
      <c r="I46" s="3"/>
      <c r="N46" s="2"/>
      <c r="AV46" s="4" t="str">
        <f>IF(H46="","",COUNT(H46,J46,L46,N46,P46,R46,T46,V46,X46,Z46,AB46,AD46,AF46,AH46,AJ46,AL46,AN46,AP46,AR46,AT46))</f>
        <v/>
      </c>
      <c r="AW46" s="4" t="str">
        <f>IF(D46="","",D46-AV46)</f>
        <v/>
      </c>
      <c r="AX46" s="4"/>
    </row>
    <row r="47" spans="8:8" ht="16.2" customHeight="1">
      <c r="B47" s="81"/>
      <c r="C47" s="81"/>
      <c r="D47" s="82"/>
      <c r="E47" s="86"/>
      <c r="F47" s="83" t="str">
        <f>IF(B47="","",E47/B47)</f>
        <v/>
      </c>
      <c r="G47" s="73"/>
      <c r="H47" s="2"/>
      <c r="I47" s="3"/>
      <c r="AV47" s="4" t="str">
        <f>IF(H47="","",COUNT(H47,J47,L47,N47,P47,R47,T47,V47,X47,Z47,AB47,AD47,AF47,AH47,AJ47,AL47,AN47,AP47,AR47,AT47))</f>
        <v/>
      </c>
      <c r="AW47" s="4" t="str">
        <f>IF(D47="","",D47-AV47)</f>
        <v/>
      </c>
      <c r="AX47" s="4"/>
    </row>
    <row r="48" spans="8:8" ht="16.2" customHeight="1">
      <c r="B48" s="81"/>
      <c r="C48" s="81"/>
      <c r="D48" s="82"/>
      <c r="E48" s="81"/>
      <c r="F48" s="83" t="str">
        <f>IF(B48="","",E48/B48)</f>
        <v/>
      </c>
      <c r="G48" s="73"/>
      <c r="H48" s="2"/>
      <c r="I48" s="3"/>
      <c r="AV48" s="4" t="str">
        <f>IF(H48="","",COUNT(H48,J48,L48,N48,P48,R48,T48,V48,X48,Z48,AB48,AD48,AF48,AH48,AJ48,AL48,AN48,AP48,AR48,AT48))</f>
        <v/>
      </c>
      <c r="AW48" s="4" t="str">
        <f>IF(D48="","",D48-AV48)</f>
        <v/>
      </c>
      <c r="AX48" s="4"/>
    </row>
    <row r="49" spans="8:8" ht="16.2" customHeight="1">
      <c r="B49" s="81"/>
      <c r="C49" s="81"/>
      <c r="D49" s="82"/>
      <c r="E49" s="81"/>
      <c r="F49" s="83" t="str">
        <f>IF(B49="","",E49/B49)</f>
        <v/>
      </c>
      <c r="G49" s="73" t="str">
        <f>IF(B49="","",E49/D49)</f>
        <v/>
      </c>
      <c r="H49" s="2"/>
      <c r="I49" s="3"/>
      <c r="AV49" s="4" t="str">
        <f>IF(H49="","",COUNT(H49,J49,L49,N49,P49,R49,T49,V49,X49,Z49,AB49,AD49,AF49,AH49,AJ49,AL49,AN49,AP49,AR49,AT49))</f>
        <v/>
      </c>
      <c r="AW49" s="4" t="str">
        <f>IF(D49="","",D49-AV49)</f>
        <v/>
      </c>
      <c r="AX49" s="4"/>
    </row>
    <row r="50" spans="8:8" ht="16.2" customHeight="1">
      <c r="B50" s="81"/>
      <c r="C50" s="81"/>
      <c r="D50" s="82"/>
      <c r="E50" s="81"/>
      <c r="F50" s="83" t="str">
        <f>IF(B50="","",E50/B50)</f>
        <v/>
      </c>
      <c r="G50" s="73" t="str">
        <f>IF(B50="","",E50/D50)</f>
        <v/>
      </c>
      <c r="I50" s="3"/>
      <c r="L50" s="2"/>
      <c r="AV50" s="4" t="str">
        <f>IF(H50="","",COUNT(H50,J50,L50,N50,P50,R50,T50,V50,X50,Z50,AB50,AD50,AF50,AH50,AJ50,AL50,AN50,AP50,AR50,AT50))</f>
        <v/>
      </c>
      <c r="AW50" s="4" t="str">
        <f>IF(D50="","",D50-AV50)</f>
        <v/>
      </c>
      <c r="AX50" s="4"/>
    </row>
    <row r="51" spans="8:8" ht="16.2" customHeight="1">
      <c r="B51" s="81"/>
      <c r="C51" s="81"/>
      <c r="D51" s="82"/>
      <c r="E51" s="81"/>
      <c r="F51" s="83" t="str">
        <f>IF(B51="","",E51/B51)</f>
        <v/>
      </c>
      <c r="G51" s="73" t="str">
        <f>IF(B51="","",E51/D51)</f>
        <v/>
      </c>
      <c r="I51" s="3"/>
      <c r="L51" s="2"/>
      <c r="AV51" s="4" t="str">
        <f>IF(H51="","",COUNT(H51,J51,L51,N51,P51,R51,T51,V51,X51,Z51,AB51,AD51,AF51,AH51,AJ51,AL51,AN51,AP51,AR51,AT51))</f>
        <v/>
      </c>
      <c r="AW51" s="4" t="str">
        <f>IF(D51="","",D51-AV51)</f>
        <v/>
      </c>
      <c r="AX51" s="4"/>
    </row>
    <row r="52" spans="8:8" ht="16.2" customHeight="1">
      <c r="B52" s="81"/>
      <c r="C52" s="81"/>
      <c r="D52" s="82"/>
      <c r="E52" s="81"/>
      <c r="F52" s="83" t="str">
        <f>IF(B52="","",E52/B52)</f>
        <v/>
      </c>
      <c r="G52" s="73" t="str">
        <f>IF(B52="","",E52/D52)</f>
        <v/>
      </c>
      <c r="L52" s="2"/>
      <c r="AV52" s="4" t="str">
        <f>IF(H52="","",COUNT(H52,J52,L52,N52,P52,R52,T52,V52,X52,Z52,AB52,AD52,AF52,AH52,AJ52,AL52,AN52,AP52,AR52,AT52))</f>
        <v/>
      </c>
      <c r="AW52" s="4" t="str">
        <f>IF(D52="","",D52-AV52)</f>
        <v/>
      </c>
      <c r="AX52" s="4"/>
    </row>
    <row r="53" spans="8:8" ht="16.2" customHeight="1">
      <c r="B53" s="81"/>
      <c r="C53" s="81"/>
      <c r="D53" s="82"/>
      <c r="E53" s="81"/>
      <c r="F53" s="83" t="str">
        <f>IF(B53="","",E53/B53)</f>
        <v/>
      </c>
      <c r="G53" s="73" t="str">
        <f>IF(B53="","",E53/D53)</f>
        <v/>
      </c>
      <c r="AV53" s="4" t="str">
        <f>IF(H53="","",COUNT(H53,J53,L53,N53,P53,R53,T53,V53,X53,Z53,AB53,AD53,AF53,AH53,AJ53,AL53,AN53,AP53,AR53,AT53))</f>
        <v/>
      </c>
      <c r="AW53" s="4" t="str">
        <f>IF(D53="","",D53-AV53)</f>
        <v/>
      </c>
      <c r="AX53" s="4"/>
    </row>
    <row r="54" spans="8:8" ht="16.2" customHeight="1">
      <c r="B54" s="81"/>
      <c r="C54" s="81"/>
      <c r="D54" s="82"/>
      <c r="E54" s="81"/>
      <c r="F54" s="83" t="str">
        <f>IF(B54="","",E54/B54)</f>
        <v/>
      </c>
      <c r="G54" s="73" t="str">
        <f>IF(B54="","",E54/D54)</f>
        <v/>
      </c>
      <c r="AV54" s="4" t="str">
        <f>IF(H54="","",COUNT(H54,J54,L54,N54,P54,R54,T54,V54,X54,Z54,AB54,AD54,AF54,AH54,AJ54,AL54,AN54,AP54,AR54,AT54))</f>
        <v/>
      </c>
      <c r="AW54" s="4" t="str">
        <f>IF(D54="","",D54-AV54)</f>
        <v/>
      </c>
      <c r="AX54" s="4"/>
    </row>
    <row r="55" spans="8:8" ht="16.2" customHeight="1">
      <c r="B55" s="81"/>
      <c r="C55" s="81"/>
      <c r="D55" s="82"/>
      <c r="E55" s="81"/>
      <c r="F55" s="83" t="str">
        <f>IF(B55="","",E55/B55)</f>
        <v/>
      </c>
      <c r="G55" s="73" t="str">
        <f>IF(B55="","",E55/D55)</f>
        <v/>
      </c>
      <c r="AV55" s="4" t="str">
        <f>IF(H55="","",COUNT(H55,J55,L55,N55,P55,R55,T55,V55,X55,Z55,AB55,AD55,AF55,AH55,AJ55,AL55,AN55,AP55,AR55,AT55))</f>
        <v/>
      </c>
      <c r="AW55" s="4" t="str">
        <f>IF(D55="","",D55-AV55)</f>
        <v/>
      </c>
      <c r="AX55" s="4"/>
    </row>
    <row r="56" spans="8:8" ht="16.2" customHeight="1">
      <c r="B56" s="81"/>
      <c r="C56" s="81"/>
      <c r="D56" s="82"/>
      <c r="E56" s="81"/>
      <c r="F56" s="83" t="str">
        <f>IF(B56="","",E56/B56)</f>
        <v/>
      </c>
      <c r="G56" s="73" t="str">
        <f>IF(B56="","",E56/D56)</f>
        <v/>
      </c>
      <c r="AV56" s="4" t="str">
        <f>IF(H56="","",COUNT(H56,J56,L56,N56,P56,R56,T56,V56,X56,Z56,AB56,AD56,AF56,AH56,AJ56,AL56,AN56,AP56,AR56,AT56))</f>
        <v/>
      </c>
      <c r="AW56" s="4" t="str">
        <f>IF(D56="","",D56-AV56)</f>
        <v/>
      </c>
      <c r="AX56" s="4"/>
    </row>
    <row r="57" spans="8:8" ht="16.2" customHeight="1">
      <c r="B57" s="81"/>
      <c r="C57" s="81"/>
      <c r="D57" s="82"/>
      <c r="E57" s="81"/>
      <c r="F57" s="83" t="str">
        <f>IF(B57="","",E57/B57)</f>
        <v/>
      </c>
      <c r="G57" s="73" t="str">
        <f>IF(B57="","",E57/D57)</f>
        <v/>
      </c>
      <c r="AV57" s="4" t="str">
        <f>IF(H57="","",COUNT(H57,J57,L57,N57,P57,R57,T57,V57,X57,Z57,AB57,AD57,AF57,AH57,AJ57,AL57,AN57,AP57,AR57,AT57))</f>
        <v/>
      </c>
      <c r="AW57" s="4" t="str">
        <f>IF(D57="","",D57-AV57)</f>
        <v/>
      </c>
      <c r="AX57" s="4"/>
    </row>
    <row r="58" spans="8:8" ht="16.2" customHeight="1">
      <c r="B58" s="81"/>
      <c r="C58" s="81"/>
      <c r="D58" s="82"/>
      <c r="E58" s="81"/>
      <c r="F58" s="83" t="str">
        <f>IF(B58="","",E58/B58)</f>
        <v/>
      </c>
      <c r="G58" s="73" t="str">
        <f>IF(B58="","",E58/D58)</f>
        <v/>
      </c>
      <c r="AV58" s="4" t="str">
        <f>IF(H58="","",COUNT(H58,J58,L58,N58,P58,R58,T58,V58,X58,Z58,AB58,AD58,AF58,AH58,AJ58,AL58,AN58,AP58,AR58,AT58))</f>
        <v/>
      </c>
      <c r="AW58" s="4" t="str">
        <f>IF(D58="","",D58-AV58)</f>
        <v/>
      </c>
      <c r="AX58" s="4"/>
    </row>
    <row r="59" spans="8:8" ht="16.2" customHeight="1">
      <c r="B59" s="81"/>
      <c r="C59" s="81"/>
      <c r="D59" s="82"/>
      <c r="E59" s="81"/>
      <c r="F59" s="83" t="str">
        <f>IF(B59="","",E59/B59)</f>
        <v/>
      </c>
      <c r="G59" s="73" t="str">
        <f>IF(B59="","",E59/D59)</f>
        <v/>
      </c>
      <c r="AV59" s="4" t="str">
        <f>IF(H59="","",COUNT(H59,J59,L59,N59,P59,R59,T59,V59,X59,Z59,AB59,AD59,AF59,AH59,AJ59,AL59,AN59,AP59,AR59,AT59))</f>
        <v/>
      </c>
      <c r="AW59" s="4" t="str">
        <f>IF(D59="","",D59-AV59)</f>
        <v/>
      </c>
      <c r="AX59" s="4"/>
    </row>
    <row r="60" spans="8:8" ht="16.2" customHeight="1">
      <c r="B60" s="81"/>
      <c r="C60" s="81"/>
      <c r="D60" s="82"/>
      <c r="E60" s="81"/>
      <c r="F60" s="83" t="str">
        <f>IF(B60="","",E60/B60)</f>
        <v/>
      </c>
      <c r="G60" s="73" t="str">
        <f>IF(B60="","",E60/D60)</f>
        <v/>
      </c>
      <c r="AV60" s="4" t="str">
        <f>IF(H60="","",COUNT(H60,J60,L60,N60,P60,R60,T60,V60,X60,Z60,AB60,AD60,AF60,AH60,AJ60,AL60,AN60,AP60,AR60,AT60))</f>
        <v/>
      </c>
      <c r="AW60" s="4" t="str">
        <f>IF(D60="","",D60-AV60)</f>
        <v/>
      </c>
      <c r="AX60" s="4"/>
    </row>
    <row r="61" spans="8:8" ht="16.2" customHeight="1">
      <c r="B61" s="81"/>
      <c r="C61" s="81"/>
      <c r="D61" s="82"/>
      <c r="E61" s="81"/>
      <c r="F61" s="83" t="str">
        <f>IF(B61="","",E61/B61)</f>
        <v/>
      </c>
      <c r="G61" s="73" t="str">
        <f>IF(B61="","",E61/D61)</f>
        <v/>
      </c>
      <c r="AV61" s="4" t="str">
        <f>IF(H61="","",COUNT(H61,J61,L61,N61,P61,R61,T61,V61,X61,Z61,AB61,AD61,AF61,AH61,AJ61,AL61,AN61,AP61,AR61,AT61))</f>
        <v/>
      </c>
      <c r="AW61" s="4" t="str">
        <f>IF(D61="","",D61-AV61)</f>
        <v/>
      </c>
      <c r="AX61" s="4"/>
    </row>
    <row r="62" spans="8:8" ht="16.2" customHeight="1">
      <c r="B62" s="81"/>
      <c r="C62" s="81"/>
      <c r="D62" s="82"/>
      <c r="E62" s="81"/>
      <c r="F62" s="83" t="str">
        <f>IF(B62="","",E62/B62)</f>
        <v/>
      </c>
      <c r="G62" s="73" t="str">
        <f>IF(B62="","",E62/D62)</f>
        <v/>
      </c>
      <c r="AV62" s="4" t="str">
        <f>IF(H62="","",COUNT(H62,J62,L62,N62,P62,R62,T62,V62,X62,Z62,AB62,AD62,AF62,AH62,AJ62,AL62,AN62,AP62,AR62,AT62))</f>
        <v/>
      </c>
      <c r="AW62" s="4" t="str">
        <f>IF(D62="","",D62-AV62)</f>
        <v/>
      </c>
      <c r="AX62" s="4"/>
    </row>
    <row r="63" spans="8:8" ht="16.2" customHeight="1">
      <c r="B63" s="81"/>
      <c r="C63" s="81"/>
      <c r="D63" s="82"/>
      <c r="E63" s="81"/>
      <c r="F63" s="83" t="str">
        <f>IF(B63="","",E63/B63)</f>
        <v/>
      </c>
      <c r="G63" s="73" t="str">
        <f>IF(B63="","",E63/D63)</f>
        <v/>
      </c>
      <c r="AV63" s="4" t="str">
        <f>IF(H63="","",COUNT(H63,J63,L63,N63,P63,R63,T63,V63,X63,Z63,AB63,AD63,AF63,AH63,AJ63,AL63,AN63,AP63,AR63,AT63))</f>
        <v/>
      </c>
      <c r="AW63" s="4" t="str">
        <f>IF(D63="","",D63-AV63)</f>
        <v/>
      </c>
      <c r="AX63" s="4"/>
    </row>
    <row r="64" spans="8:8" ht="16.2" customHeight="1">
      <c r="B64" s="81"/>
      <c r="C64" s="81"/>
      <c r="D64" s="82"/>
      <c r="E64" s="81"/>
      <c r="F64" s="83" t="str">
        <f>IF(B64="","",E64/B64)</f>
        <v/>
      </c>
      <c r="G64" s="73" t="str">
        <f>IF(B64="","",E64/D64)</f>
        <v/>
      </c>
      <c r="AV64" s="4" t="str">
        <f>IF(H64="","",COUNT(H64,J64,L64,N64,P64,R64,T64,V64,X64,Z64,AB64,AD64,AF64,AH64,AJ64,AL64,AN64,AP64,AR64,AT64))</f>
        <v/>
      </c>
      <c r="AW64" s="4" t="str">
        <f>IF(D64="","",D64-AV64)</f>
        <v/>
      </c>
      <c r="AX64" s="4"/>
    </row>
    <row r="65" spans="8:8" ht="16.2" customHeight="1">
      <c r="B65" s="81"/>
      <c r="C65" s="81"/>
      <c r="D65" s="82"/>
      <c r="E65" s="81"/>
      <c r="F65" s="83" t="str">
        <f>IF(B65="","",E65/B65)</f>
        <v/>
      </c>
      <c r="G65" s="73" t="str">
        <f>IF(B65="","",E65/D65)</f>
        <v/>
      </c>
      <c r="AV65" s="4" t="str">
        <f>IF(H65="","",COUNT(H65,J65,L65,N65,P65,R65,T65,V65,X65,Z65,AB65,AD65,AF65,AH65,AJ65,AL65,AN65,AP65,AR65,AT65))</f>
        <v/>
      </c>
      <c r="AW65" s="4" t="str">
        <f>IF(D65="","",D65-AV65)</f>
        <v/>
      </c>
      <c r="AX65" s="4"/>
    </row>
    <row r="66" spans="8:8" ht="16.2" customHeight="1">
      <c r="B66" s="81"/>
      <c r="C66" s="81"/>
      <c r="D66" s="82"/>
      <c r="E66" s="81"/>
      <c r="F66" s="83" t="str">
        <f>IF(B66="","",E66/B66)</f>
        <v/>
      </c>
      <c r="G66" s="73" t="str">
        <f>IF(B66="","",E66/D66)</f>
        <v/>
      </c>
      <c r="AV66" s="4" t="str">
        <f>IF(H66="","",COUNT(H66,J66,L66,N66,P66,R66,T66,V66,X66,Z66,AB66,AD66,AF66,AH66,AJ66,AL66,AN66,AP66,AR66,AT66))</f>
        <v/>
      </c>
      <c r="AW66" s="4" t="str">
        <f>IF(D66="","",D66-AV66)</f>
        <v/>
      </c>
      <c r="AX66" s="4"/>
    </row>
    <row r="67" spans="8:8" ht="16.2" customHeight="1">
      <c r="B67" s="81"/>
      <c r="C67" s="81"/>
      <c r="D67" s="82"/>
      <c r="E67" s="81"/>
      <c r="F67" s="83" t="str">
        <f>IF(B67="","",E67/B67)</f>
        <v/>
      </c>
      <c r="G67" s="73" t="str">
        <f>IF(B67="","",E67/D67)</f>
        <v/>
      </c>
      <c r="AV67" s="4" t="str">
        <f>IF(H67="","",COUNT(H67,J67,L67,N67,P67,R67,T67,V67,X67,Z67,AB67,AD67,AF67,AH67,AJ67,AL67,AN67,AP67,AR67,AT67))</f>
        <v/>
      </c>
      <c r="AW67" s="4" t="str">
        <f>IF(D67="","",D67-AV67)</f>
        <v/>
      </c>
      <c r="AX67" s="4"/>
    </row>
    <row r="68" spans="8:8" ht="16.2" customHeight="1">
      <c r="B68" s="81"/>
      <c r="C68" s="81"/>
      <c r="D68" s="82"/>
      <c r="E68" s="81"/>
      <c r="F68" s="83" t="str">
        <f>IF(B68="","",E68/B68)</f>
        <v/>
      </c>
      <c r="G68" s="73" t="str">
        <f>IF(B68="","",E68/D68)</f>
        <v/>
      </c>
      <c r="AV68" s="4" t="str">
        <f>IF(H68="","",COUNT(H68,J68,L68,N68,P68,R68,T68,V68,X68,Z68,AB68,AD68,AF68,AH68,AJ68,AL68,AN68,AP68,AR68,AT68))</f>
        <v/>
      </c>
      <c r="AW68" s="4" t="str">
        <f>IF(D68="","",D68-AV68)</f>
        <v/>
      </c>
      <c r="AX68" s="4"/>
    </row>
    <row r="69" spans="8:8" ht="16.2" customHeight="1">
      <c r="B69" s="81"/>
      <c r="C69" s="81"/>
      <c r="D69" s="82"/>
      <c r="E69" s="81"/>
      <c r="F69" s="83" t="str">
        <f>IF(B69="","",E69/B69)</f>
        <v/>
      </c>
      <c r="G69" s="73" t="str">
        <f>IF(B69="","",E69/D69)</f>
        <v/>
      </c>
      <c r="AV69" s="4" t="str">
        <f>IF(H69="","",COUNT(H69,J69,L69,N69,P69,R69,T69,V69,X69,Z69,AB69,AD69,AF69,AH69,AJ69,AL69,AN69,AP69,AR69,AT69))</f>
        <v/>
      </c>
      <c r="AW69" s="4" t="str">
        <f>IF(D69="","",D69-AV69)</f>
        <v/>
      </c>
      <c r="AX69" s="4"/>
    </row>
    <row r="70" spans="8:8" ht="16.2" customHeight="1">
      <c r="B70" s="81"/>
      <c r="C70" s="81"/>
      <c r="D70" s="82"/>
      <c r="E70" s="81"/>
      <c r="F70" s="83" t="str">
        <f>IF(B70="","",E70/B70)</f>
        <v/>
      </c>
      <c r="G70" s="73" t="str">
        <f>IF(B70="","",E70/D70)</f>
        <v/>
      </c>
      <c r="AV70" s="4" t="str">
        <f>IF(H70="","",COUNT(H70,J70,L70,N70,P70,R70,T70,V70,X70,Z70,AB70,AD70,AF70,AH70,AJ70,AL70,AN70,AP70,AR70,AT70))</f>
        <v/>
      </c>
      <c r="AW70" s="4" t="str">
        <f>IF(D70="","",D70-AV70)</f>
        <v/>
      </c>
      <c r="AX70" s="4"/>
    </row>
    <row r="71" spans="8:8" ht="16.2" customHeight="1">
      <c r="B71" s="81"/>
      <c r="C71" s="81"/>
      <c r="D71" s="82"/>
      <c r="E71" s="81"/>
      <c r="F71" s="83" t="str">
        <f>IF(B71="","",E71/B71)</f>
        <v/>
      </c>
      <c r="G71" s="73" t="str">
        <f>IF(B71="","",E71/D71)</f>
        <v/>
      </c>
      <c r="AV71" s="4" t="str">
        <f>IF(H71="","",COUNT(H71,J71,L71,N71,P71,R71,T71,V71,X71,Z71,AB71,AD71,AF71,AH71,AJ71,AL71,AN71,AP71,AR71,AT71))</f>
        <v/>
      </c>
      <c r="AW71" s="4" t="str">
        <f>IF(D71="","",D71-AV71)</f>
        <v/>
      </c>
      <c r="AX71" s="4"/>
    </row>
    <row r="72" spans="8:8" ht="16.2" customHeight="1">
      <c r="B72" s="81"/>
      <c r="C72" s="81"/>
      <c r="D72" s="82"/>
      <c r="E72" s="81"/>
      <c r="F72" s="83" t="str">
        <f>IF(B72="","",E72/B72)</f>
        <v/>
      </c>
      <c r="G72" s="73" t="str">
        <f>IF(B72="","",E72/D72)</f>
        <v/>
      </c>
      <c r="AV72" s="4" t="str">
        <f>IF(H72="","",COUNT(H72,J72,L72,N72,P72,R72,T72,V72,X72,Z72,AB72,AD72,AF72,AH72,AJ72,AL72,AN72,AP72,AR72,AT72))</f>
        <v/>
      </c>
      <c r="AW72" s="4" t="str">
        <f>IF(D72="","",D72-AV72)</f>
        <v/>
      </c>
      <c r="AX72" s="4"/>
    </row>
    <row r="73" spans="8:8" ht="16.2" customHeight="1">
      <c r="B73" s="81"/>
      <c r="C73" s="81"/>
      <c r="D73" s="82"/>
      <c r="E73" s="81"/>
      <c r="F73" s="83" t="str">
        <f>IF(B73="","",E73/B73)</f>
        <v/>
      </c>
      <c r="G73" s="73" t="str">
        <f>IF(B73="","",E73/D73)</f>
        <v/>
      </c>
      <c r="AV73" s="4" t="str">
        <f>IF(H73="","",COUNT(H73,J73,L73,N73,P73,R73,T73,V73,X73,Z73,AB73,AD73,AF73,AH73,AJ73,AL73,AN73,AP73,AR73,AT73))</f>
        <v/>
      </c>
      <c r="AW73" s="4" t="str">
        <f>IF(D73="","",D73-AV73)</f>
        <v/>
      </c>
      <c r="AX73" s="4"/>
    </row>
    <row r="74" spans="8:8" ht="16.2" customHeight="1">
      <c r="B74" s="81"/>
      <c r="C74" s="81"/>
      <c r="D74" s="82"/>
      <c r="E74" s="81"/>
      <c r="F74" s="83" t="str">
        <f>IF(B74="","",E74/B74)</f>
        <v/>
      </c>
      <c r="G74" s="73" t="str">
        <f>IF(B74="","",E74/D74)</f>
        <v/>
      </c>
      <c r="AV74" s="4" t="str">
        <f>IF(H74="","",COUNT(H74,J74,L74,N74,P74,R74,T74,V74,X74,Z74,AB74,AD74,AF74,AH74,AJ74,AL74,AN74,AP74,AR74,AT74))</f>
        <v/>
      </c>
      <c r="AW74" s="4" t="str">
        <f>IF(D74="","",D74-AV74)</f>
        <v/>
      </c>
      <c r="AX74" s="4"/>
    </row>
    <row r="75" spans="8:8" ht="16.2" customHeight="1">
      <c r="B75" s="81"/>
      <c r="C75" s="81"/>
      <c r="D75" s="82"/>
      <c r="E75" s="81"/>
      <c r="F75" s="83" t="str">
        <f>IF(B75="","",E75/B75)</f>
        <v/>
      </c>
      <c r="G75" s="73" t="str">
        <f>IF(B75="","",E75/D75)</f>
        <v/>
      </c>
      <c r="AV75" s="4" t="str">
        <f>IF(H75="","",COUNT(H75,J75,L75,N75,P75,R75,T75,V75,X75,Z75,AB75,AD75,AF75,AH75,AJ75,AL75,AN75,AP75,AR75,AT75))</f>
        <v/>
      </c>
      <c r="AW75" s="4" t="str">
        <f>IF(D75="","",D75-AV75)</f>
        <v/>
      </c>
      <c r="AX75" s="4"/>
    </row>
    <row r="76" spans="8:8" ht="16.2" customHeight="1">
      <c r="B76" s="81"/>
      <c r="C76" s="81"/>
      <c r="D76" s="82"/>
      <c r="E76" s="81"/>
      <c r="F76" s="83" t="str">
        <f>IF(B76="","",E76/B76)</f>
        <v/>
      </c>
      <c r="G76" s="73" t="str">
        <f>IF(B76="","",E76/D76)</f>
        <v/>
      </c>
      <c r="AV76" s="4" t="str">
        <f>IF(H76="","",COUNT(H76,J76,L76,N76,P76,R76,T76,V76,X76,Z76,AB76,AD76,AF76,AH76,AJ76,AL76,AN76,AP76,AR76,AT76))</f>
        <v/>
      </c>
      <c r="AW76" s="4" t="str">
        <f>IF(D76="","",D76-AV76)</f>
        <v/>
      </c>
      <c r="AX76" s="4"/>
    </row>
    <row r="77" spans="8:8" ht="16.2" customHeight="1">
      <c r="B77" s="81"/>
      <c r="C77" s="81"/>
      <c r="D77" s="82"/>
      <c r="E77" s="81"/>
      <c r="F77" s="83" t="str">
        <f>IF(B77="","",E77/B77)</f>
        <v/>
      </c>
      <c r="G77" s="73" t="str">
        <f>IF(B77="","",E77/D77)</f>
        <v/>
      </c>
      <c r="AV77" s="4" t="str">
        <f>IF(H77="","",COUNT(H77,J77,L77,N77,P77,R77,T77,V77,X77,Z77,AB77,AD77,AF77,AH77,AJ77,AL77,AN77,AP77,AR77,AT77))</f>
        <v/>
      </c>
      <c r="AW77" s="4" t="str">
        <f>IF(D77="","",D77-AV77)</f>
        <v/>
      </c>
      <c r="AX77" s="4"/>
    </row>
    <row r="78" spans="8:8" ht="16.2" customHeight="1">
      <c r="B78" s="81"/>
      <c r="C78" s="81"/>
      <c r="D78" s="82"/>
      <c r="E78" s="81"/>
      <c r="F78" s="83" t="str">
        <f>IF(B78="","",E78/B78)</f>
        <v/>
      </c>
      <c r="G78" s="73" t="str">
        <f>IF(B78="","",E78/D78)</f>
        <v/>
      </c>
      <c r="AV78" s="4" t="str">
        <f>IF(H78="","",COUNT(H78,J78,L78,N78,P78,R78,T78,V78,X78,Z78,AB78,AD78,AF78,AH78,AJ78,AL78,AN78,AP78,AR78,AT78))</f>
        <v/>
      </c>
      <c r="AW78" s="4" t="str">
        <f>IF(D78="","",D78-AV78)</f>
        <v/>
      </c>
      <c r="AX78" s="4"/>
    </row>
    <row r="79" spans="8:8" ht="16.2" customHeight="1">
      <c r="B79" s="41"/>
      <c r="C79" s="41"/>
      <c r="D79" s="78"/>
      <c r="E79" s="41"/>
      <c r="F79" s="72" t="str">
        <f>IF(B79="","",E79/B79)</f>
        <v/>
      </c>
      <c r="G79" s="73" t="str">
        <f>IF(B79="","",E79/D79)</f>
        <v/>
      </c>
      <c r="AV79" s="4" t="str">
        <f>IF(H79="","",COUNT(H79,J79,L79,N79,P79,R79,T79,V79,X79,Z79,AB79,AD79,AF79,AH79,AJ79,AL79,AN79,AP79,AR79,AT79))</f>
        <v/>
      </c>
      <c r="AW79" s="4" t="str">
        <f>IF(D79="","",D79-AV79)</f>
        <v/>
      </c>
      <c r="AX79" s="4"/>
    </row>
    <row r="80" spans="8:8" ht="16.2" customHeight="1">
      <c r="B80" s="41"/>
      <c r="C80" s="41"/>
      <c r="D80" s="78"/>
      <c r="E80" s="41"/>
      <c r="F80" s="72" t="str">
        <f>IF(B80="","",E80/B80)</f>
        <v/>
      </c>
      <c r="G80" s="73" t="str">
        <f>IF(B80="","",E80/D80)</f>
        <v/>
      </c>
      <c r="AV80" s="4" t="str">
        <f>IF(H80="","",COUNT(H80,J80,L80,N80,P80,R80,T80,V80,X80,Z80,AB80,AD80,AF80,AH80,AJ80,AL80,AN80,AP80,AR80,AT80))</f>
        <v/>
      </c>
      <c r="AW80" s="4" t="str">
        <f>IF(D80="","",D80-AV80)</f>
        <v/>
      </c>
      <c r="AX80" s="4"/>
    </row>
    <row r="81" spans="8:8" ht="16.2" customHeight="1">
      <c r="B81" s="41"/>
      <c r="C81" s="41"/>
      <c r="D81" s="78"/>
      <c r="E81" s="41"/>
      <c r="F81" s="72" t="str">
        <f>IF(B81="","",E81/B81)</f>
        <v/>
      </c>
      <c r="G81" s="73" t="str">
        <f>IF(B81="","",E81/D81)</f>
        <v/>
      </c>
      <c r="AV81" s="4" t="str">
        <f>IF(H81="","",COUNT(H81,J81,L81,N81,P81,R81,T81,V81,X81,Z81,AB81,AD81,AF81,AH81,AJ81,AL81,AN81,AP81,AR81,AT81))</f>
        <v/>
      </c>
      <c r="AW81" s="4" t="str">
        <f>IF(D81="","",D81-AV81)</f>
        <v/>
      </c>
      <c r="AX81" s="4"/>
    </row>
    <row r="82" spans="8:8" ht="16.2" customHeight="1">
      <c r="B82" s="41"/>
      <c r="C82" s="41"/>
      <c r="D82" s="78"/>
      <c r="E82" s="41"/>
      <c r="F82" s="72" t="str">
        <f>IF(B82="","",E82/B82)</f>
        <v/>
      </c>
      <c r="G82" s="73" t="str">
        <f>IF(B82="","",E82/D82)</f>
        <v/>
      </c>
      <c r="AV82" s="4" t="str">
        <f>IF(H82="","",COUNT(H82,J82,L82,N82,P82,R82,T82,V82,X82,Z82,AB82,AD82,AF82,AH82,AJ82,AL82,AN82,AP82,AR82,AT82))</f>
        <v/>
      </c>
      <c r="AW82" s="4" t="str">
        <f>IF(D82="","",D82-AV82)</f>
        <v/>
      </c>
      <c r="AX82" s="4"/>
    </row>
    <row r="83" spans="8:8" ht="16.2" customHeight="1">
      <c r="B83" s="41"/>
      <c r="C83" s="41"/>
      <c r="D83" s="78"/>
      <c r="E83" s="41"/>
      <c r="F83" s="72" t="str">
        <f>IF(B83="","",E83/B83)</f>
        <v/>
      </c>
      <c r="G83" s="73" t="str">
        <f>IF(B83="","",E83/D83)</f>
        <v/>
      </c>
      <c r="AV83" s="4" t="str">
        <f>IF(H83="","",COUNT(H83,J83,L83,N83,P83,R83,T83,V83,X83,Z83,AB83,AD83,AF83,AH83,AJ83,AL83,AN83,AP83,AR83,AT83))</f>
        <v/>
      </c>
      <c r="AW83" s="4" t="str">
        <f>IF(D83="","",D83-AV83)</f>
        <v/>
      </c>
      <c r="AX83" s="4"/>
    </row>
    <row r="84" spans="8:8" ht="16.2" customHeight="1">
      <c r="B84" s="41"/>
      <c r="C84" s="41"/>
      <c r="D84" s="78"/>
      <c r="E84" s="41"/>
      <c r="F84" s="72" t="str">
        <f>IF(B84="","",E84/B84)</f>
        <v/>
      </c>
      <c r="G84" s="73" t="str">
        <f>IF(B84="","",E84/D84)</f>
        <v/>
      </c>
      <c r="AV84" s="4" t="str">
        <f>IF(H84="","",COUNT(H84,J84,L84,N84,P84,R84,T84,V84,X84,Z84,AB84,AD84,AF84,AH84,AJ84,AL84,AN84,AP84,AR84,AT84))</f>
        <v/>
      </c>
      <c r="AW84" s="4" t="str">
        <f>IF(D84="","",D84-AV84)</f>
        <v/>
      </c>
      <c r="AX84" s="4"/>
    </row>
    <row r="85" spans="8:8" ht="16.2" customHeight="1">
      <c r="B85" s="41"/>
      <c r="C85" s="41"/>
      <c r="D85" s="78"/>
      <c r="E85" s="41"/>
      <c r="F85" s="72" t="str">
        <f>IF(B85="","",E85/B85)</f>
        <v/>
      </c>
      <c r="G85" s="73" t="str">
        <f>IF(B85="","",E85/D85)</f>
        <v/>
      </c>
      <c r="AV85" s="4" t="str">
        <f>IF(H85="","",COUNT(H85,J85,L85,N85,P85,R85,T85,V85,X85,Z85,AB85,AD85,AF85,AH85,AJ85,AL85,AN85,AP85,AR85,AT85))</f>
        <v/>
      </c>
      <c r="AW85" s="4" t="str">
        <f>IF(D85="","",D85-AV85)</f>
        <v/>
      </c>
      <c r="AX85" s="4"/>
    </row>
    <row r="86" spans="8:8" ht="16.2" customHeight="1">
      <c r="B86" s="41"/>
      <c r="C86" s="41"/>
      <c r="D86" s="78"/>
      <c r="E86" s="41"/>
      <c r="F86" s="72" t="str">
        <f>IF(B86="","",E86/B86)</f>
        <v/>
      </c>
      <c r="G86" s="73" t="str">
        <f>IF(B86="","",E86/D86)</f>
        <v/>
      </c>
      <c r="AV86" s="4" t="str">
        <f>IF(H86="","",COUNT(H86,J86,L86,N86,P86,R86,T86,V86,X86,Z86,AB86,AD86,AF86,AH86,AJ86,AL86,AN86,AP86,AR86,AT86))</f>
        <v/>
      </c>
      <c r="AW86" s="4" t="str">
        <f>IF(D86="","",D86-AV86)</f>
        <v/>
      </c>
      <c r="AX86" s="4"/>
    </row>
    <row r="87" spans="8:8" ht="16.2" customHeight="1">
      <c r="B87" s="41"/>
      <c r="C87" s="41"/>
      <c r="D87" s="78"/>
      <c r="E87" s="41"/>
      <c r="F87" s="72" t="str">
        <f>IF(B87="","",E87/B87)</f>
        <v/>
      </c>
      <c r="G87" s="73" t="str">
        <f>IF(B87="","",E87/D87)</f>
        <v/>
      </c>
      <c r="AV87" s="4" t="str">
        <f>IF(H87="","",COUNT(H87,J87,L87,N87,P87,R87,T87,V87,X87,Z87,AB87,AD87,AF87,AH87,AJ87,AL87,AN87,AP87,AR87,AT87))</f>
        <v/>
      </c>
      <c r="AW87" s="4" t="str">
        <f>IF(D87="","",D87-AV87)</f>
        <v/>
      </c>
      <c r="AX87" s="4"/>
    </row>
    <row r="88" spans="8:8" ht="16.2" customHeight="1">
      <c r="B88" s="41"/>
      <c r="C88" s="41"/>
      <c r="D88" s="78"/>
      <c r="E88" s="41"/>
      <c r="F88" s="72" t="str">
        <f>IF(B88="","",E88/B88)</f>
        <v/>
      </c>
      <c r="G88" s="73" t="str">
        <f>IF(B88="","",E88/D88)</f>
        <v/>
      </c>
      <c r="AV88" s="4" t="str">
        <f>IF(H88="","",COUNT(H88,J88,L88,N88,P88,R88,T88,V88,X88,Z88,AB88,AD88,AF88,AH88,AJ88,AL88,AN88,AP88,AR88,AT88))</f>
        <v/>
      </c>
      <c r="AW88" s="4" t="str">
        <f>IF(D88="","",D88-AV88)</f>
        <v/>
      </c>
      <c r="AX88" s="4"/>
    </row>
    <row r="89" spans="8:8" ht="16.2" customHeight="1">
      <c r="B89" s="41"/>
      <c r="C89" s="41"/>
      <c r="D89" s="78"/>
      <c r="E89" s="41"/>
      <c r="F89" s="72" t="str">
        <f>IF(B89="","",E89/B89)</f>
        <v/>
      </c>
      <c r="G89" s="73" t="str">
        <f>IF(B89="","",E89/D89)</f>
        <v/>
      </c>
      <c r="AV89" s="4" t="str">
        <f>IF(H89="","",COUNT(H89,J89,L89,N89,P89,R89,T89,V89,X89,Z89,AB89,AD89,AF89,AH89,AJ89,AL89,AN89,AP89,AR89,AT89))</f>
        <v/>
      </c>
      <c r="AW89" s="4" t="str">
        <f>IF(D89="","",D89-AV89)</f>
        <v/>
      </c>
      <c r="AX89" s="4"/>
    </row>
    <row r="90" spans="8:8" ht="16.2" customHeight="1">
      <c r="B90" s="41"/>
      <c r="C90" s="41"/>
      <c r="D90" s="78"/>
      <c r="E90" s="41"/>
      <c r="F90" s="72" t="str">
        <f>IF(B90="","",E90/B90)</f>
        <v/>
      </c>
      <c r="G90" s="73" t="str">
        <f>IF(B90="","",E90/D90)</f>
        <v/>
      </c>
      <c r="AV90" s="4" t="str">
        <f>IF(H90="","",COUNT(H90,J90,L90,N90,P90,R90,T90,V90,X90,Z90,AB90,AD90,AF90,AH90,AJ90,AL90,AN90,AP90,AR90,AT90))</f>
        <v/>
      </c>
      <c r="AW90" s="4" t="str">
        <f>IF(D90="","",D90-AV90)</f>
        <v/>
      </c>
      <c r="AX90" s="4"/>
    </row>
    <row r="91" spans="8:8" ht="16.2" customHeight="1">
      <c r="B91" s="41"/>
      <c r="C91" s="41"/>
      <c r="D91" s="78"/>
      <c r="E91" s="41"/>
      <c r="F91" s="72" t="str">
        <f>IF(B91="","",E91/B91)</f>
        <v/>
      </c>
      <c r="G91" s="73" t="str">
        <f>IF(B91="","",E91/D91)</f>
        <v/>
      </c>
      <c r="AV91" s="4" t="str">
        <f>IF(H91="","",COUNT(H91,J91,L91,N91,P91,R91,T91,V91,X91,Z91,AB91,AD91,AF91,AH91,AJ91,AL91,AN91,AP91,AR91,AT91))</f>
        <v/>
      </c>
      <c r="AW91" s="4" t="str">
        <f>IF(D91="","",D91-AV91)</f>
        <v/>
      </c>
      <c r="AX91" s="4"/>
    </row>
    <row r="92" spans="8:8" ht="16.2" customHeight="1">
      <c r="B92" s="41"/>
      <c r="C92" s="41"/>
      <c r="D92" s="78"/>
      <c r="E92" s="41"/>
      <c r="F92" s="72" t="str">
        <f>IF(B92="","",E92/B92)</f>
        <v/>
      </c>
      <c r="G92" s="73" t="str">
        <f>IF(B92="","",E92/D92)</f>
        <v/>
      </c>
      <c r="AV92" s="4" t="str">
        <f>IF(H92="","",COUNT(H92,J92,L92,N92,P92,R92,T92,V92,X92,Z92,AB92,AD92,AF92,AH92,AJ92,AL92,AN92,AP92,AR92,AT92))</f>
        <v/>
      </c>
      <c r="AW92" s="4" t="str">
        <f>IF(D92="","",D92-AV92)</f>
        <v/>
      </c>
      <c r="AX92" s="4"/>
    </row>
    <row r="93" spans="8:8" ht="16.2" customHeight="1">
      <c r="B93" s="41"/>
      <c r="C93" s="41"/>
      <c r="D93" s="78"/>
      <c r="E93" s="41"/>
      <c r="F93" s="72" t="str">
        <f>IF(B93="","",E93/B93)</f>
        <v/>
      </c>
      <c r="G93" s="73" t="str">
        <f>IF(B93="","",E93/D93)</f>
        <v/>
      </c>
      <c r="AV93" s="4" t="str">
        <f>IF(H93="","",COUNT(H93,J93,L93,N93,P93,R93,T93,V93,X93,Z93,AB93,AD93,AF93,AH93,AJ93,AL93,AN93,AP93,AR93,AT93))</f>
        <v/>
      </c>
      <c r="AW93" s="4" t="str">
        <f>IF(D93="","",D93-AV93)</f>
        <v/>
      </c>
      <c r="AX93" s="4"/>
    </row>
    <row r="94" spans="8:8" ht="16.2" customHeight="1">
      <c r="B94" s="41"/>
      <c r="C94" s="41"/>
      <c r="D94" s="78"/>
      <c r="E94" s="41"/>
      <c r="F94" s="72" t="str">
        <f>IF(B94="","",E94/B94)</f>
        <v/>
      </c>
      <c r="G94" s="73" t="str">
        <f>IF(B94="","",E94/D94)</f>
        <v/>
      </c>
      <c r="AV94" s="4" t="str">
        <f>IF(H94="","",COUNT(H94,J94,L94,N94,P94,R94,T94,V94,X94,Z94,AB94,AD94,AF94,AH94,AJ94,AL94,AN94,AP94,AR94,AT94))</f>
        <v/>
      </c>
      <c r="AW94" s="4" t="str">
        <f>IF(D94="","",D94-AV94)</f>
        <v/>
      </c>
      <c r="AX94" s="4"/>
    </row>
    <row r="95" spans="8:8" ht="16.2" customHeight="1">
      <c r="B95" s="41"/>
      <c r="C95" s="41"/>
      <c r="D95" s="78"/>
      <c r="E95" s="41"/>
      <c r="F95" s="72" t="str">
        <f>IF(B95="","",E95/B95)</f>
        <v/>
      </c>
      <c r="G95" s="73" t="str">
        <f>IF(B95="","",E95/D95)</f>
        <v/>
      </c>
      <c r="AV95" s="4" t="str">
        <f>IF(H95="","",COUNT(H95,J95,L95,N95,P95,R95,T95,V95,X95,Z95,AB95,AD95,AF95,AH95,AJ95,AL95,AN95,AP95,AR95,AT95))</f>
        <v/>
      </c>
      <c r="AW95" s="4" t="str">
        <f>IF(D95="","",D95-AV95)</f>
        <v/>
      </c>
      <c r="AX95" s="4"/>
    </row>
    <row r="96" spans="8:8" ht="16.2" customHeight="1">
      <c r="B96" s="41"/>
      <c r="C96" s="41"/>
      <c r="D96" s="78"/>
      <c r="E96" s="41"/>
      <c r="F96" s="72" t="str">
        <f>IF(B96="","",E96/B96)</f>
        <v/>
      </c>
      <c r="G96" s="73" t="str">
        <f>IF(B96="","",E96/D96)</f>
        <v/>
      </c>
      <c r="AV96" s="4" t="str">
        <f>IF(H96="","",COUNT(H96,J96,L96,N96,P96,R96,T96,V96,X96,Z96,AB96,AD96,AF96,AH96,AJ96,AL96,AN96,AP96,AR96,AT96))</f>
        <v/>
      </c>
      <c r="AW96" s="4" t="str">
        <f>IF(D96="","",D96-AV96)</f>
        <v/>
      </c>
      <c r="AX96" s="4"/>
    </row>
    <row r="97" spans="8:8" ht="16.2" customHeight="1">
      <c r="B97" s="41"/>
      <c r="C97" s="41"/>
      <c r="D97" s="78"/>
      <c r="E97" s="41"/>
      <c r="F97" s="72" t="str">
        <f>IF(B97="","",E97/B97)</f>
        <v/>
      </c>
      <c r="G97" s="73" t="str">
        <f>IF(B97="","",E97/D97)</f>
        <v/>
      </c>
      <c r="AV97" s="4" t="str">
        <f>IF(H97="","",COUNT(H97,J97,L97,N97,P97,R97,T97,V97,X97,Z97,AB97,AD97,AF97,AH97,AJ97,AL97,AN97,AP97,AR97,AT97))</f>
        <v/>
      </c>
      <c r="AW97" s="4" t="str">
        <f>IF(D97="","",D97-AV97)</f>
        <v/>
      </c>
      <c r="AX97" s="4"/>
    </row>
    <row r="98" spans="8:8" ht="16.2" customHeight="1">
      <c r="B98" s="41"/>
      <c r="C98" s="41"/>
      <c r="D98" s="78"/>
      <c r="E98" s="41"/>
      <c r="F98" s="72" t="str">
        <f>IF(B98="","",E98/B98)</f>
        <v/>
      </c>
      <c r="G98" s="73" t="str">
        <f>IF(B98="","",E98/D98)</f>
        <v/>
      </c>
      <c r="AV98" s="4" t="str">
        <f>IF(H98="","",COUNT(H98,J98,L98,N98,P98,R98,T98,V98,X98,Z98,AB98,AD98,AF98,AH98,AJ98,AL98,AN98,AP98,AR98,AT98))</f>
        <v/>
      </c>
      <c r="AW98" s="4" t="str">
        <f>IF(D98="","",D98-AV98)</f>
        <v/>
      </c>
      <c r="AX98" s="4"/>
    </row>
    <row r="99" spans="8:8" ht="16.2" customHeight="1">
      <c r="B99" s="41"/>
      <c r="C99" s="41"/>
      <c r="D99" s="78"/>
      <c r="E99" s="41"/>
      <c r="F99" s="72" t="str">
        <f>IF(B99="","",E99/B99)</f>
        <v/>
      </c>
      <c r="G99" s="73" t="str">
        <f>IF(B99="","",E99/D99)</f>
        <v/>
      </c>
      <c r="AV99" s="4" t="str">
        <f>IF(H99="","",COUNT(H99,J99,L99,N99,P99,R99,T99,V99,X99,Z99,AB99,AD99,AF99,AH99,AJ99,AL99,AN99,AP99,AR99,AT99))</f>
        <v/>
      </c>
      <c r="AW99" s="4" t="str">
        <f>IF(D99="","",D99-AV99)</f>
        <v/>
      </c>
      <c r="AX99" s="4"/>
    </row>
    <row r="100" spans="8:8" ht="16.2" customHeight="1">
      <c r="B100" s="41"/>
      <c r="C100" s="41"/>
      <c r="D100" s="78"/>
      <c r="E100" s="41"/>
      <c r="F100" s="72" t="str">
        <f>IF(B100="","",E100/B100)</f>
        <v/>
      </c>
      <c r="G100" s="73" t="str">
        <f>IF(B100="","",E100/D100)</f>
        <v/>
      </c>
      <c r="AV100" s="4" t="str">
        <f>IF(H100="","",COUNT(H100,J100,L100,N100,P100,R100,T100,V100,X100,Z100,AB100,AD100,AF100,AH100,AJ100,AL100,AN100,AP100,AR100,AT100))</f>
        <v/>
      </c>
      <c r="AW100" s="4" t="str">
        <f>IF(D100="","",D100-AV100)</f>
        <v/>
      </c>
      <c r="AX100" s="4"/>
    </row>
    <row r="101" spans="8:8" ht="16.2" customHeight="1">
      <c r="B101" s="41"/>
      <c r="C101" s="41"/>
      <c r="D101" s="78"/>
      <c r="E101" s="41"/>
      <c r="F101" s="72" t="str">
        <f>IF(B101="","",E101/B101)</f>
        <v/>
      </c>
      <c r="G101" s="73" t="str">
        <f>IF(B101="","",E101/D101)</f>
        <v/>
      </c>
      <c r="AV101" s="4" t="str">
        <f>IF(H101="","",COUNT(H101,J101,L101,N101,P101,R101,T101,V101,X101,Z101,AB101,AD101,AF101,AH101,AJ101,AL101,AN101,AP101,AR101,AT101))</f>
        <v/>
      </c>
      <c r="AW101" s="4" t="str">
        <f>IF(D101="","",D101-AV101)</f>
        <v/>
      </c>
      <c r="AX101" s="4"/>
    </row>
    <row r="102" spans="8:8" ht="16.2" customHeight="1">
      <c r="B102" s="41"/>
      <c r="C102" s="41"/>
      <c r="D102" s="78"/>
      <c r="E102" s="41"/>
      <c r="F102" s="72" t="str">
        <f>IF(B102="","",E102/B102)</f>
        <v/>
      </c>
      <c r="G102" s="73" t="str">
        <f>IF(B102="","",E102/D102)</f>
        <v/>
      </c>
      <c r="AV102" s="4" t="str">
        <f>IF(H102="","",COUNT(H102,J102,L102,N102,P102,R102,T102,V102,X102,Z102,AB102,AD102,AF102,AH102,AJ102,AL102,AN102,AP102,AR102,AT102))</f>
        <v/>
      </c>
      <c r="AW102" s="4" t="str">
        <f>IF(D102="","",D102-AV102)</f>
        <v/>
      </c>
      <c r="AX102" s="4"/>
    </row>
    <row r="103" spans="8:8" ht="16.2" customHeight="1">
      <c r="B103" s="41"/>
      <c r="C103" s="41"/>
      <c r="D103" s="78"/>
      <c r="E103" s="41"/>
      <c r="F103" s="72" t="str">
        <f>IF(B103="","",E103/B103)</f>
        <v/>
      </c>
      <c r="G103" s="73" t="str">
        <f>IF(B103="","",E103/D103)</f>
        <v/>
      </c>
      <c r="AV103" s="4" t="str">
        <f>IF(H103="","",COUNT(H103,J103,L103,N103,P103,R103,T103,V103,X103,Z103,AB103,AD103,AF103,AH103,AJ103,AL103,AN103,AP103,AR103,AT103))</f>
        <v/>
      </c>
      <c r="AW103" s="4" t="str">
        <f>IF(D103="","",D103-AV103)</f>
        <v/>
      </c>
      <c r="AX103" s="4"/>
    </row>
    <row r="104" spans="8:8" ht="16.2" customHeight="1">
      <c r="B104" s="41"/>
      <c r="C104" s="41"/>
      <c r="D104" s="78"/>
      <c r="E104" s="41"/>
      <c r="F104" s="72" t="str">
        <f>IF(B104="","",E104/B104)</f>
        <v/>
      </c>
      <c r="G104" s="73" t="str">
        <f>IF(B104="","",E104/D104)</f>
        <v/>
      </c>
      <c r="AV104" s="4" t="str">
        <f>IF(H104="","",COUNT(H104,J104,L104,N104,P104,R104,T104,V104,X104,Z104,AB104,AD104,AF104,AH104,AJ104,AL104,AN104,AP104,AR104,AT104))</f>
        <v/>
      </c>
      <c r="AW104" s="4" t="str">
        <f>IF(D104="","",D104-AV104)</f>
        <v/>
      </c>
      <c r="AX104" s="4"/>
    </row>
    <row r="105" spans="8:8" ht="16.2" customHeight="1">
      <c r="B105" s="41"/>
      <c r="C105" s="41"/>
      <c r="D105" s="78"/>
      <c r="E105" s="41"/>
      <c r="F105" s="72" t="str">
        <f>IF(B105="","",E105/B105)</f>
        <v/>
      </c>
      <c r="G105" s="73" t="str">
        <f>IF(B105="","",E105/D105)</f>
        <v/>
      </c>
      <c r="AV105" s="4" t="str">
        <f>IF(H105="","",COUNT(H105,J105,L105,N105,P105,R105,T105,V105,X105,Z105,AB105,AD105,AF105,AH105,AJ105,AL105,AN105,AP105,AR105,AT105))</f>
        <v/>
      </c>
      <c r="AW105" s="4" t="str">
        <f>IF(D105="","",D105-AV105)</f>
        <v/>
      </c>
      <c r="AX105" s="4"/>
    </row>
    <row r="106" spans="8:8" ht="16.2" customHeight="1">
      <c r="B106" s="41"/>
      <c r="C106" s="41"/>
      <c r="D106" s="78"/>
      <c r="E106" s="41"/>
      <c r="F106" s="72" t="str">
        <f>IF(B106="","",E106/B106)</f>
        <v/>
      </c>
      <c r="G106" s="73" t="str">
        <f>IF(B106="","",E106/D106)</f>
        <v/>
      </c>
      <c r="AV106" s="4" t="str">
        <f>IF(H106="","",COUNT(H106,J106,L106,N106,P106,R106,T106,V106,X106,Z106,AB106,AD106,AF106,AH106,AJ106,AL106,AN106,AP106,AR106,AT106))</f>
        <v/>
      </c>
      <c r="AW106" s="4" t="str">
        <f>IF(D106="","",D106-AV106)</f>
        <v/>
      </c>
      <c r="AX106" s="4"/>
    </row>
    <row r="107" spans="8:8" ht="16.2" customHeight="1">
      <c r="B107" s="41"/>
      <c r="C107" s="41"/>
      <c r="D107" s="78"/>
      <c r="E107" s="41"/>
      <c r="F107" s="72" t="str">
        <f>IF(B107="","",E107/B107)</f>
        <v/>
      </c>
      <c r="G107" s="73" t="str">
        <f>IF(B107="","",E107/D107)</f>
        <v/>
      </c>
      <c r="AV107" s="4" t="str">
        <f>IF(H107="","",COUNT(H107,J107,L107,N107,P107,R107,T107,V107,X107,Z107,AB107,AD107,AF107,AH107,AJ107,AL107,AN107,AP107,AR107,AT107))</f>
        <v/>
      </c>
      <c r="AW107" s="4" t="str">
        <f>IF(D107="","",D107-AV107)</f>
        <v/>
      </c>
      <c r="AX107" s="4"/>
    </row>
    <row r="108" spans="8:8" ht="16.2" customHeight="1">
      <c r="B108" s="41"/>
      <c r="C108" s="41"/>
      <c r="D108" s="78"/>
      <c r="E108" s="41"/>
      <c r="F108" s="72" t="str">
        <f>IF(B108="","",E108/B108)</f>
        <v/>
      </c>
      <c r="G108" s="73" t="str">
        <f>IF(B108="","",E108/D108)</f>
        <v/>
      </c>
      <c r="AV108" s="4" t="str">
        <f>IF(H108="","",COUNT(H108,J108,L108,N108,P108,R108,T108,V108,X108,Z108,AB108,AD108,AF108,AH108,AJ108,AL108,AN108,AP108,AR108,AT108))</f>
        <v/>
      </c>
      <c r="AW108" s="4" t="str">
        <f>IF(D108="","",D108-AV108)</f>
        <v/>
      </c>
      <c r="AX108" s="4"/>
    </row>
    <row r="109" spans="8:8" ht="16.2" customHeight="1">
      <c r="B109" s="41"/>
      <c r="C109" s="41"/>
      <c r="D109" s="78"/>
      <c r="E109" s="41"/>
      <c r="F109" s="72" t="str">
        <f>IF(B109="","",E109/B109)</f>
        <v/>
      </c>
      <c r="G109" s="73" t="str">
        <f>IF(B109="","",E109/D109)</f>
        <v/>
      </c>
      <c r="AV109" s="4" t="str">
        <f>IF(H109="","",COUNT(H109,J109,L109,N109,P109,R109,T109,V109,X109,Z109,AB109,AD109,AF109,AH109,AJ109,AL109,AN109,AP109,AR109,AT109))</f>
        <v/>
      </c>
      <c r="AW109" s="4" t="str">
        <f>IF(D109="","",D109-AV109)</f>
        <v/>
      </c>
      <c r="AX109" s="4"/>
    </row>
    <row r="110" spans="8:8" ht="16.2" customHeight="1">
      <c r="B110" s="41"/>
      <c r="C110" s="41"/>
      <c r="D110" s="78"/>
      <c r="E110" s="41"/>
      <c r="F110" s="72" t="str">
        <f>IF(B110="","",E110/B110)</f>
        <v/>
      </c>
      <c r="G110" s="73" t="str">
        <f>IF(B110="","",E110/D110)</f>
        <v/>
      </c>
      <c r="AV110" s="4" t="str">
        <f>IF(H110="","",COUNT(H110,J110,L110,N110,P110,R110,T110,V110,X110,Z110,AB110,AD110,AF110,AH110,AJ110,AL110,AN110,AP110,AR110,AT110))</f>
        <v/>
      </c>
      <c r="AW110" s="4" t="str">
        <f>IF(D110="","",D110-AV110)</f>
        <v/>
      </c>
      <c r="AX110" s="4"/>
    </row>
    <row r="111" spans="8:8" ht="16.2" customHeight="1">
      <c r="B111" s="41"/>
      <c r="C111" s="41"/>
      <c r="D111" s="78"/>
      <c r="E111" s="41"/>
      <c r="F111" s="72" t="str">
        <f>IF(B111="","",E111/B111)</f>
        <v/>
      </c>
      <c r="G111" s="73" t="str">
        <f>IF(B111="","",E111/D111)</f>
        <v/>
      </c>
      <c r="AV111" s="4" t="str">
        <f>IF(H111="","",COUNT(H111,J111,L111,N111,P111,R111,T111,V111,X111,Z111,AB111,AD111,AF111,AH111,AJ111,AL111,AN111,AP111,AR111,AT111))</f>
        <v/>
      </c>
      <c r="AW111" s="4" t="str">
        <f>IF(D111="","",D111-AV111)</f>
        <v/>
      </c>
      <c r="AX111" s="4"/>
    </row>
    <row r="112" spans="8:8" ht="16.2" customHeight="1">
      <c r="B112" s="41"/>
      <c r="C112" s="41"/>
      <c r="D112" s="78"/>
      <c r="E112" s="41"/>
      <c r="F112" s="72" t="str">
        <f>IF(B112="","",E112/B112)</f>
        <v/>
      </c>
      <c r="G112" s="73" t="str">
        <f>IF(B112="","",E112/D112)</f>
        <v/>
      </c>
      <c r="AV112" s="4" t="str">
        <f>IF(H112="","",COUNT(H112,J112,L112,N112,P112,R112,T112,V112,X112,Z112,AB112,AD112,AF112,AH112,AJ112,AL112,AN112,AP112,AR112,AT112))</f>
        <v/>
      </c>
      <c r="AW112" s="4" t="str">
        <f>IF(D112="","",D112-AV112)</f>
        <v/>
      </c>
      <c r="AX112" s="4"/>
    </row>
    <row r="113" spans="8:8" ht="16.2" customHeight="1">
      <c r="B113" s="41"/>
      <c r="C113" s="41"/>
      <c r="D113" s="78"/>
      <c r="E113" s="41"/>
      <c r="F113" s="72" t="str">
        <f>IF(B113="","",E113/B113)</f>
        <v/>
      </c>
      <c r="G113" s="73" t="str">
        <f>IF(B113="","",E113/D113)</f>
        <v/>
      </c>
      <c r="AV113" s="4" t="str">
        <f>IF(H113="","",COUNT(H113,J113,L113,N113,P113,R113,T113,V113,X113,Z113,AB113,AD113,AF113,AH113,AJ113,AL113,AN113,AP113,AR113,AT113))</f>
        <v/>
      </c>
      <c r="AW113" s="4" t="str">
        <f>IF(D113="","",D113-AV113)</f>
        <v/>
      </c>
      <c r="AX113" s="4"/>
    </row>
    <row r="114" spans="8:8" ht="16.2" customHeight="1">
      <c r="B114" s="41"/>
      <c r="C114" s="41"/>
      <c r="D114" s="78"/>
      <c r="E114" s="41"/>
      <c r="F114" s="72" t="str">
        <f>IF(B114="","",E114/B114)</f>
        <v/>
      </c>
      <c r="G114" s="73" t="str">
        <f>IF(B114="","",E114/D114)</f>
        <v/>
      </c>
      <c r="AV114" s="4" t="str">
        <f>IF(H114="","",COUNT(H114,J114,L114,N114,P114,R114,T114,V114,X114,Z114,AB114,AD114,AF114,AH114,AJ114,AL114,AN114,AP114,AR114,AT114))</f>
        <v/>
      </c>
      <c r="AW114" s="4" t="str">
        <f>IF(D114="","",D114-AV114)</f>
        <v/>
      </c>
      <c r="AX114" s="4"/>
    </row>
    <row r="115" spans="8:8" ht="16.2" customHeight="1">
      <c r="B115" s="41"/>
      <c r="C115" s="41"/>
      <c r="D115" s="78"/>
      <c r="E115" s="41"/>
      <c r="F115" s="72" t="str">
        <f>IF(B115="","",E115/B115)</f>
        <v/>
      </c>
      <c r="G115" s="73" t="str">
        <f>IF(B115="","",E115/D115)</f>
        <v/>
      </c>
      <c r="AV115" s="4" t="str">
        <f>IF(H115="","",COUNT(H115,J115,L115,N115,P115,R115,T115,V115,X115,Z115,AB115,AD115,AF115,AH115,AJ115,AL115,AN115,AP115,AR115,AT115))</f>
        <v/>
      </c>
      <c r="AW115" s="4" t="str">
        <f>IF(D115="","",D115-AV115)</f>
        <v/>
      </c>
      <c r="AX115" s="4"/>
    </row>
    <row r="116" spans="8:8" ht="16.2" customHeight="1">
      <c r="B116" s="41"/>
      <c r="C116" s="41"/>
      <c r="D116" s="78"/>
      <c r="E116" s="41"/>
      <c r="F116" s="72" t="str">
        <f>IF(B116="","",E116/B116)</f>
        <v/>
      </c>
      <c r="G116" s="73" t="str">
        <f>IF(B116="","",E116/D116)</f>
        <v/>
      </c>
      <c r="AV116" s="4" t="str">
        <f>IF(H116="","",COUNT(H116,J116,L116,N116,P116,R116,T116,V116,X116,Z116,AB116,AD116,AF116,AH116,AJ116,AL116,AN116,AP116,AR116,AT116))</f>
        <v/>
      </c>
      <c r="AW116" s="4" t="str">
        <f>IF(D116="","",D116-AV116)</f>
        <v/>
      </c>
      <c r="AX116" s="4"/>
    </row>
    <row r="117" spans="8:8" ht="16.2" customHeight="1">
      <c r="B117" s="41"/>
      <c r="C117" s="41"/>
      <c r="D117" s="78"/>
      <c r="E117" s="41"/>
      <c r="F117" s="72" t="str">
        <f>IF(B117="","",E117/B117)</f>
        <v/>
      </c>
      <c r="G117" s="73" t="str">
        <f>IF(B117="","",E117/D117)</f>
        <v/>
      </c>
      <c r="AV117" s="4" t="str">
        <f>IF(H117="","",COUNT(H117,J117,L117,N117,P117,R117,T117,V117,X117,Z117,AB117,AD117,AF117,AH117,AJ117,AL117,AN117,AP117,AR117,AT117))</f>
        <v/>
      </c>
      <c r="AW117" s="4" t="str">
        <f>IF(D117="","",D117-AV117)</f>
        <v/>
      </c>
      <c r="AX117" s="4"/>
    </row>
    <row r="118" spans="8:8" ht="16.2" customHeight="1">
      <c r="B118" s="41"/>
      <c r="C118" s="41"/>
      <c r="D118" s="78"/>
      <c r="E118" s="41"/>
      <c r="F118" s="72" t="str">
        <f>IF(B118="","",E118/B118)</f>
        <v/>
      </c>
      <c r="G118" s="73" t="str">
        <f>IF(B118="","",E118/D118)</f>
        <v/>
      </c>
      <c r="AV118" s="4" t="str">
        <f>IF(H118="","",COUNT(H118,J118,L118,N118,P118,R118,T118,V118,X118,Z118,AB118,AD118,AF118,AH118,AJ118,AL118,AN118,AP118,AR118,AT118))</f>
        <v/>
      </c>
      <c r="AW118" s="4" t="str">
        <f>IF(D118="","",D118-AV118)</f>
        <v/>
      </c>
      <c r="AX118" s="4"/>
    </row>
    <row r="119" spans="8:8" ht="16.2" customHeight="1">
      <c r="B119" s="41"/>
      <c r="C119" s="41"/>
      <c r="D119" s="78"/>
      <c r="E119" s="41"/>
      <c r="F119" s="72" t="str">
        <f>IF(B119="","",E119/B119)</f>
        <v/>
      </c>
      <c r="G119" s="73" t="str">
        <f>IF(B119="","",E119/D119)</f>
        <v/>
      </c>
      <c r="AV119" s="4" t="str">
        <f>IF(H119="","",COUNT(H119,J119,L119,N119,P119,R119,T119,V119,X119,Z119,AB119,AD119,AF119,AH119,AJ119,AL119,AN119,AP119,AR119,AT119))</f>
        <v/>
      </c>
      <c r="AW119" s="4" t="str">
        <f>IF(D119="","",D119-AV119)</f>
        <v/>
      </c>
      <c r="AX119" s="4"/>
    </row>
    <row r="120" spans="8:8" ht="16.2" customHeight="1">
      <c r="B120" s="41"/>
      <c r="C120" s="41"/>
      <c r="D120" s="78"/>
      <c r="E120" s="41"/>
      <c r="F120" s="72" t="str">
        <f>IF(B120="","",E120/B120)</f>
        <v/>
      </c>
      <c r="G120" s="73" t="str">
        <f>IF(B120="","",E120/D120)</f>
        <v/>
      </c>
      <c r="AV120" s="4" t="str">
        <f>IF(H120="","",COUNT(H120,J120,L120,N120,P120,R120,T120,V120,X120,Z120,AB120,AD120,AF120,AH120,AJ120,AL120,AN120,AP120,AR120,AT120))</f>
        <v/>
      </c>
      <c r="AW120" s="4" t="str">
        <f>IF(D120="","",D120-AV120)</f>
        <v/>
      </c>
      <c r="AX120" s="4"/>
    </row>
    <row r="121" spans="8:8" ht="16.2" customHeight="1">
      <c r="B121" s="41"/>
      <c r="C121" s="41"/>
      <c r="D121" s="78"/>
      <c r="E121" s="41"/>
      <c r="F121" s="72" t="str">
        <f>IF(B121="","",E121/B121)</f>
        <v/>
      </c>
      <c r="G121" s="73" t="str">
        <f>IF(B121="","",E121/D121)</f>
        <v/>
      </c>
      <c r="AV121" s="4" t="str">
        <f>IF(H121="","",COUNT(H121,J121,L121,N121,P121,R121,T121,V121,X121,Z121,AB121,AD121,AF121,AH121,AJ121,AL121,AN121,AP121,AR121,AT121))</f>
        <v/>
      </c>
      <c r="AW121" s="4" t="str">
        <f>IF(D121="","",D121-AV121)</f>
        <v/>
      </c>
      <c r="AX121" s="4"/>
    </row>
    <row r="122" spans="8:8" ht="16.2" customHeight="1">
      <c r="B122" s="41"/>
      <c r="C122" s="41"/>
      <c r="D122" s="78"/>
      <c r="E122" s="41"/>
      <c r="F122" s="72" t="str">
        <f>IF(B122="","",E122/B122)</f>
        <v/>
      </c>
      <c r="G122" s="73" t="str">
        <f>IF(B122="","",E122/D122)</f>
        <v/>
      </c>
      <c r="AV122" s="4" t="str">
        <f>IF(H122="","",COUNT(H122,J122,L122,N122,P122,R122,T122,V122,X122,Z122,AB122,AD122,AF122,AH122,AJ122,AL122,AN122,AP122,AR122,AT122))</f>
        <v/>
      </c>
      <c r="AW122" s="4" t="str">
        <f>IF(D122="","",D122-AV122)</f>
        <v/>
      </c>
      <c r="AX122" s="4"/>
    </row>
    <row r="123" spans="8:8" ht="16.2" customHeight="1">
      <c r="B123" s="41"/>
      <c r="C123" s="41"/>
      <c r="D123" s="78"/>
      <c r="E123" s="41"/>
      <c r="F123" s="72" t="str">
        <f>IF(B123="","",E123/B123)</f>
        <v/>
      </c>
      <c r="G123" s="73" t="str">
        <f>IF(B123="","",E123/D123)</f>
        <v/>
      </c>
      <c r="AV123" s="4" t="str">
        <f>IF(H123="","",COUNT(H123,J123,L123,N123,P123,R123,T123,V123,X123,Z123,AB123,AD123,AF123,AH123,AJ123,AL123,AN123,AP123,AR123,AT123))</f>
        <v/>
      </c>
      <c r="AW123" s="4" t="str">
        <f>IF(D123="","",D123-AV123)</f>
        <v/>
      </c>
      <c r="AX123" s="4"/>
    </row>
    <row r="124" spans="8:8" ht="16.2" customHeight="1">
      <c r="B124" s="41"/>
      <c r="C124" s="41"/>
      <c r="D124" s="78"/>
      <c r="E124" s="41"/>
      <c r="F124" s="72" t="str">
        <f>IF(B124="","",E124/B124)</f>
        <v/>
      </c>
      <c r="G124" s="73" t="str">
        <f>IF(B124="","",E124/D124)</f>
        <v/>
      </c>
      <c r="AV124" s="4" t="str">
        <f>IF(H124="","",COUNT(H124,J124,L124,N124,P124,R124,T124,V124,X124,Z124,AB124,AD124,AF124,AH124,AJ124,AL124,AN124,AP124,AR124,AT124))</f>
        <v/>
      </c>
      <c r="AW124" s="4" t="str">
        <f>IF(D124="","",D124-AV124)</f>
        <v/>
      </c>
      <c r="AX124" s="4"/>
    </row>
    <row r="125" spans="8:8" ht="16.2" customHeight="1">
      <c r="B125" s="41"/>
      <c r="C125" s="41"/>
      <c r="D125" s="78"/>
      <c r="E125" s="41"/>
      <c r="F125" s="72" t="str">
        <f>IF(B125="","",E125/B125)</f>
        <v/>
      </c>
      <c r="G125" s="73" t="str">
        <f>IF(B125="","",E125/D125)</f>
        <v/>
      </c>
      <c r="AV125" s="4" t="str">
        <f>IF(H125="","",COUNT(H125,J125,L125,N125,P125,R125,T125,V125,X125,Z125,AB125,AD125,AF125,AH125,AJ125,AL125,AN125,AP125,AR125,AT125))</f>
        <v/>
      </c>
      <c r="AW125" s="4" t="str">
        <f>IF(D125="","",D125-AV125)</f>
        <v/>
      </c>
      <c r="AX125" s="4"/>
    </row>
    <row r="126" spans="8:8" ht="16.2" customHeight="1">
      <c r="B126" s="41"/>
      <c r="C126" s="41"/>
      <c r="D126" s="78"/>
      <c r="E126" s="41"/>
      <c r="F126" s="72" t="str">
        <f>IF(B126="","",E126/B126)</f>
        <v/>
      </c>
      <c r="G126" s="73" t="str">
        <f>IF(B126="","",E126/D126)</f>
        <v/>
      </c>
      <c r="AV126" s="4" t="str">
        <f>IF(H126="","",COUNT(H126,J126,L126,N126,P126,R126,T126,V126,X126,Z126,AB126,AD126,AF126,AH126,AJ126,AL126,AN126,AP126,AR126,AT126))</f>
        <v/>
      </c>
      <c r="AW126" s="4" t="str">
        <f>IF(D126="","",D126-AV126)</f>
        <v/>
      </c>
      <c r="AX126" s="4"/>
    </row>
    <row r="127" spans="8:8" ht="16.2" customHeight="1">
      <c r="B127" s="41"/>
      <c r="C127" s="41"/>
      <c r="D127" s="78"/>
      <c r="E127" s="41"/>
      <c r="F127" s="72" t="str">
        <f>IF(B127="","",E127/B127)</f>
        <v/>
      </c>
      <c r="G127" s="73" t="str">
        <f>IF(B127="","",E127/D127)</f>
        <v/>
      </c>
      <c r="AV127" s="4" t="str">
        <f>IF(H127="","",COUNT(H127,J127,L127,N127,P127,R127,T127,V127,X127,Z127,AB127,AD127,AF127,AH127,AJ127,AL127,AN127,AP127,AR127,AT127))</f>
        <v/>
      </c>
      <c r="AW127" s="4" t="str">
        <f>IF(D127="","",D127-AV127)</f>
        <v/>
      </c>
      <c r="AX127" s="4"/>
    </row>
    <row r="128" spans="8:8">
      <c r="B128" s="41"/>
      <c r="C128" s="41"/>
      <c r="D128" s="78"/>
      <c r="E128" s="41"/>
      <c r="F128" s="72" t="str">
        <f>IF(B128="","",E128/B128)</f>
        <v/>
      </c>
      <c r="G128" s="73"/>
      <c r="AV128" s="4" t="str">
        <f>IF(H128="","",COUNT(H128,J128,L128,N128,P128,R128,T128,V128,X128,Z128,AB128,AD128,AF128,AH128,AJ128,AL128,AN128,AP128,AR128,AT128))</f>
        <v/>
      </c>
      <c r="AW128" s="4" t="str">
        <f>IF(D128="","",D128-AV128)</f>
        <v/>
      </c>
      <c r="AX128" s="4"/>
    </row>
    <row r="129" spans="8:8">
      <c r="B129" s="41"/>
      <c r="C129" s="41"/>
      <c r="D129" s="78"/>
      <c r="E129" s="41"/>
      <c r="F129" s="42" t="str">
        <f>IF(B129="","",E129/B129)</f>
        <v/>
      </c>
      <c r="G129" s="41"/>
      <c r="AV129" s="4" t="str">
        <f>IF(H129="","",COUNT(H129,J129,L129,N129,P129,R129,T129,V129,X129,Z129,AB129,AD129,AF129,AH129,AJ129,AL129,AN129,AP129,AR129,AT129))</f>
        <v/>
      </c>
      <c r="AW129" s="4" t="str">
        <f>IF(D129="","",D129-AV129)</f>
        <v/>
      </c>
      <c r="AX129" s="4"/>
    </row>
    <row r="130" spans="8:8">
      <c r="B130" s="41"/>
      <c r="C130" s="41"/>
      <c r="D130" s="78"/>
      <c r="E130" s="41"/>
      <c r="F130" s="42" t="str">
        <f>IF(B130="","",E130/B130)</f>
        <v/>
      </c>
      <c r="G130" s="41"/>
      <c r="AV130" s="4" t="str">
        <f>IF(H130="","",COUNT(H130,J130,L130,N130,P130,R130,T130,V130,X130,Z130,AB130,AD130,AF130,AH130,AJ130,AL130,AN130,AP130,AR130,AT130))</f>
        <v/>
      </c>
      <c r="AW130" s="4" t="str">
        <f>IF(D130="","",D130-AV130)</f>
        <v/>
      </c>
      <c r="AX130" s="4"/>
    </row>
    <row r="131" spans="8:8">
      <c r="B131" s="41"/>
      <c r="C131" s="41"/>
      <c r="D131" s="78"/>
      <c r="E131" s="41"/>
      <c r="F131" s="42" t="str">
        <f>IF(B131="","",E131/B131)</f>
        <v/>
      </c>
      <c r="G131" s="41"/>
      <c r="AV131" s="4" t="str">
        <f>IF(H131="","",COUNT(H131,J131,L131,N131,P131,R131,T131,V131,X131,Z131,AB131,AD131,AF131,AH131,AJ131,AL131,AN131,AP131,AR131,AT131))</f>
        <v/>
      </c>
      <c r="AW131" s="4" t="str">
        <f>IF(D131="","",D131-AV131)</f>
        <v/>
      </c>
      <c r="AX131" s="4"/>
    </row>
    <row r="132" spans="8:8">
      <c r="B132" s="41"/>
      <c r="C132" s="41"/>
      <c r="D132" s="78"/>
      <c r="E132" s="41"/>
      <c r="F132" s="42" t="str">
        <f>IF(B132="","",E132/B132)</f>
        <v/>
      </c>
      <c r="G132" s="41"/>
      <c r="AV132" s="4" t="str">
        <f>IF(H132="","",COUNT(H132,J132,L132,N132,P132,R132,T132,V132,X132,Z132,AB132,AD132,AF132,AH132,AJ132,AL132,AN132,AP132,AR132,AT132))</f>
        <v/>
      </c>
      <c r="AW132" s="4" t="str">
        <f>IF(D132="","",D132-AV132)</f>
        <v/>
      </c>
      <c r="AX132" s="4"/>
    </row>
  </sheetData>
  <mergeCells count="67">
    <mergeCell ref="F20:F22"/>
    <mergeCell ref="H13:I13"/>
    <mergeCell ref="J9:K9"/>
    <mergeCell ref="E20:E22"/>
    <mergeCell ref="F29:G29"/>
    <mergeCell ref="P13:Q14"/>
    <mergeCell ref="L13:M13"/>
    <mergeCell ref="H16:I16"/>
    <mergeCell ref="B20:B22"/>
    <mergeCell ref="L6:M6"/>
    <mergeCell ref="N15:O16"/>
    <mergeCell ref="J4:K4"/>
    <mergeCell ref="H3:I3"/>
    <mergeCell ref="C20:C22"/>
    <mergeCell ref="P11:Q12"/>
    <mergeCell ref="L4:M4"/>
    <mergeCell ref="J10:K10"/>
    <mergeCell ref="F26:G26"/>
    <mergeCell ref="N3:O4"/>
    <mergeCell ref="C25:D25"/>
    <mergeCell ref="C26:D26"/>
    <mergeCell ref="J6:K6"/>
    <mergeCell ref="N11:O12"/>
    <mergeCell ref="H11:I11"/>
    <mergeCell ref="H12:I12"/>
    <mergeCell ref="J14:K14"/>
    <mergeCell ref="L14:M14"/>
    <mergeCell ref="D20:D22"/>
    <mergeCell ref="P3:Q4"/>
    <mergeCell ref="H8:I8"/>
    <mergeCell ref="L11:M11"/>
    <mergeCell ref="H7:I7"/>
    <mergeCell ref="H9:I9"/>
    <mergeCell ref="H10:I10"/>
    <mergeCell ref="J11:K11"/>
    <mergeCell ref="J3:K3"/>
    <mergeCell ref="L10:M10"/>
    <mergeCell ref="J15:K15"/>
    <mergeCell ref="N8:O10"/>
    <mergeCell ref="J12:K12"/>
    <mergeCell ref="L8:M8"/>
    <mergeCell ref="H14:I14"/>
    <mergeCell ref="J16:K16"/>
    <mergeCell ref="P5:Q7"/>
    <mergeCell ref="H4:I4"/>
    <mergeCell ref="P15:Q16"/>
    <mergeCell ref="L3:M3"/>
    <mergeCell ref="N13:O14"/>
    <mergeCell ref="H6:I6"/>
    <mergeCell ref="L16:M16"/>
    <mergeCell ref="J8:K8"/>
    <mergeCell ref="N5:O7"/>
    <mergeCell ref="J13:K13"/>
    <mergeCell ref="D17:O18"/>
    <mergeCell ref="J5:K5"/>
    <mergeCell ref="B17:C18"/>
    <mergeCell ref="H5:I5"/>
    <mergeCell ref="P8:Q10"/>
    <mergeCell ref="L12:M12"/>
    <mergeCell ref="H15:I15"/>
    <mergeCell ref="L15:M15"/>
    <mergeCell ref="J7:K7"/>
    <mergeCell ref="L5:M5"/>
    <mergeCell ref="L9:M9"/>
    <mergeCell ref="L7:M7"/>
    <mergeCell ref="G20:G22"/>
    <mergeCell ref="F25:G25"/>
  </mergeCells>
  <pageMargins left="0.7" right="0.7" top="0.75" bottom="0.75" header="0.3" footer="0.3"/>
</worksheet>
</file>

<file path=xl/worksheets/sheet2.xml><?xml version="1.0" encoding="utf-8"?>
<worksheet xmlns:r="http://schemas.openxmlformats.org/officeDocument/2006/relationships" xmlns="http://schemas.openxmlformats.org/spreadsheetml/2006/main">
  <dimension ref="A1:U55"/>
  <sheetViews>
    <sheetView tabSelected="1" workbookViewId="0" zoomScale="79">
      <selection activeCell="D6" sqref="D6"/>
    </sheetView>
  </sheetViews>
  <sheetFormatPr defaultRowHeight="16.25" defaultColWidth="10"/>
  <cols>
    <col min="1" max="1" customWidth="1" width="25.300781" style="0"/>
    <col min="2" max="2" customWidth="1" width="15.003906" style="89"/>
    <col min="3" max="3" customWidth="1" bestFit="1" width="12.292969" style="89"/>
    <col min="4" max="4" customWidth="1" bestFit="1" width="11.1328125" style="0"/>
    <col min="6" max="6" customWidth="1" bestFit="1" width="10.761719" style="0"/>
  </cols>
  <sheetData>
    <row r="2" spans="8:8" ht="16.25" hidden="1">
      <c r="A2" s="90" t="s">
        <v>264</v>
      </c>
      <c r="F2" s="91" t="s">
        <v>236</v>
      </c>
    </row>
    <row r="3" spans="8:8" ht="16.25" hidden="1">
      <c r="A3" s="90" t="s">
        <v>265</v>
      </c>
    </row>
    <row r="5" spans="8:8">
      <c r="A5" s="92" t="s">
        <v>125</v>
      </c>
      <c r="B5" s="89" t="s">
        <v>173</v>
      </c>
      <c r="C5" s="89" t="s">
        <v>106</v>
      </c>
      <c r="D5" s="93">
        <f>'   SORTING -- STATS   '!E7/100</f>
        <v>0.998387096774194</v>
      </c>
      <c r="E5"/>
      <c r="F5" t="s">
        <v>208</v>
      </c>
    </row>
    <row r="6" spans="8:8">
      <c r="A6" s="92" t="s">
        <v>126</v>
      </c>
      <c r="B6" s="89" t="s">
        <v>174</v>
      </c>
      <c r="C6" s="89" t="s">
        <v>107</v>
      </c>
      <c r="D6" s="94">
        <f>1-D5</f>
        <v>0.0016129032258059839</v>
      </c>
      <c r="E6"/>
      <c r="F6" t="s">
        <v>211</v>
      </c>
    </row>
    <row r="7" spans="8:8">
      <c r="A7" s="92"/>
      <c r="B7" s="89"/>
      <c r="C7" s="89"/>
      <c r="D7" s="92"/>
      <c r="E7"/>
    </row>
    <row r="8" spans="8:8" ht="16.25">
      <c r="A8" s="95" t="s">
        <v>164</v>
      </c>
      <c r="B8" s="89"/>
      <c r="C8" s="89"/>
      <c r="D8" s="92"/>
      <c r="E8"/>
    </row>
    <row r="9" spans="8:8" ht="16.25">
      <c r="A9" s="95" t="s">
        <v>166</v>
      </c>
      <c r="B9" s="89"/>
      <c r="C9" s="89"/>
      <c r="D9" s="92"/>
      <c r="E9"/>
    </row>
    <row r="10" spans="8:8" ht="16.25">
      <c r="A10" s="95" t="s">
        <v>167</v>
      </c>
      <c r="B10" s="89"/>
      <c r="C10" s="89"/>
      <c r="D10" s="92"/>
      <c r="E10"/>
    </row>
    <row r="11" spans="8:8" ht="16.25">
      <c r="A11" s="95"/>
      <c r="B11" s="89"/>
      <c r="C11" s="89"/>
      <c r="D11" s="92"/>
      <c r="E11"/>
    </row>
    <row r="12" spans="8:8" ht="16.25">
      <c r="A12" s="95" t="s">
        <v>168</v>
      </c>
      <c r="B12" s="89"/>
      <c r="C12" s="89"/>
      <c r="D12" s="92"/>
      <c r="E12"/>
    </row>
    <row r="13" spans="8:8" ht="16.25">
      <c r="A13" s="95" t="s">
        <v>181</v>
      </c>
      <c r="B13" s="89"/>
      <c r="C13" s="89"/>
      <c r="D13" s="92"/>
      <c r="E13"/>
    </row>
    <row r="14" spans="8:8" ht="16.25">
      <c r="A14" s="95" t="s">
        <v>180</v>
      </c>
      <c r="B14" s="89"/>
      <c r="C14" s="89"/>
      <c r="D14" s="92"/>
      <c r="E14"/>
    </row>
    <row r="15" spans="8:8" ht="16.25">
      <c r="A15" s="92"/>
      <c r="B15" s="89"/>
      <c r="C15" s="89"/>
      <c r="D15" s="92"/>
      <c r="E15"/>
    </row>
    <row r="16" spans="8:8">
      <c r="A16" s="92" t="s">
        <v>170</v>
      </c>
      <c r="B16" s="89" t="s">
        <v>182</v>
      </c>
      <c r="C16" s="89" t="s">
        <v>177</v>
      </c>
      <c r="D16" s="94">
        <f>1/D5</f>
        <v>1.0016155088852985</v>
      </c>
      <c r="F16" t="s">
        <v>212</v>
      </c>
    </row>
    <row r="17" spans="8:8">
      <c r="A17" s="92" t="s">
        <v>171</v>
      </c>
      <c r="B17" s="89" t="s">
        <v>183</v>
      </c>
      <c r="C17" s="89" t="s">
        <v>178</v>
      </c>
      <c r="D17" s="92">
        <f>1/D6</f>
        <v>620.0000000001797</v>
      </c>
      <c r="F17" t="s">
        <v>213</v>
      </c>
    </row>
    <row r="18" spans="8:8">
      <c r="A18" s="92"/>
      <c r="B18" s="89"/>
      <c r="C18" s="89"/>
      <c r="D18" s="92"/>
    </row>
    <row r="19" spans="8:8" ht="16.25">
      <c r="A19" s="90" t="s">
        <v>132</v>
      </c>
      <c r="B19" s="89"/>
      <c r="C19" s="89"/>
      <c r="D19" s="92"/>
    </row>
    <row r="20" spans="8:8" ht="16.25">
      <c r="A20" s="90" t="s">
        <v>133</v>
      </c>
      <c r="B20" s="89"/>
      <c r="C20" s="89"/>
      <c r="D20" s="92"/>
    </row>
    <row r="21" spans="8:8" ht="16.25">
      <c r="A21" s="92"/>
      <c r="B21" s="89"/>
      <c r="C21" s="89"/>
      <c r="D21" s="92"/>
    </row>
    <row r="22" spans="8:8" ht="16.25"/>
    <row r="23" spans="8:8">
      <c r="A23" s="92" t="s">
        <v>127</v>
      </c>
      <c r="B23" s="89" t="s">
        <v>113</v>
      </c>
      <c r="C23" s="89" t="s">
        <v>111</v>
      </c>
      <c r="D23" s="94">
        <f>D5*D6</f>
        <v>0.0016103017689901686</v>
      </c>
      <c r="F23" t="s">
        <v>225</v>
      </c>
    </row>
    <row r="24" spans="8:8">
      <c r="A24" s="92" t="s">
        <v>128</v>
      </c>
      <c r="B24" s="89" t="s">
        <v>116</v>
      </c>
      <c r="C24" s="89" t="s">
        <v>184</v>
      </c>
      <c r="D24" s="94">
        <f>SQRT(D23)</f>
        <v>0.04012856549878364</v>
      </c>
      <c r="F24" t="s">
        <v>230</v>
      </c>
    </row>
    <row r="25" spans="8:8" ht="18.0" customHeight="1">
      <c r="B25" s="89"/>
      <c r="C25" s="89"/>
      <c r="D25"/>
    </row>
    <row r="26" spans="8:8" ht="16.25">
      <c r="A26" s="90" t="s">
        <v>117</v>
      </c>
    </row>
    <row r="27" spans="8:8" ht="16.25">
      <c r="A27" s="90" t="s">
        <v>118</v>
      </c>
    </row>
    <row r="28" spans="8:8" ht="16.25">
      <c r="A28" s="90" t="s">
        <v>119</v>
      </c>
    </row>
    <row r="29" spans="8:8" ht="16.25">
      <c r="A29" s="90" t="s">
        <v>120</v>
      </c>
    </row>
    <row r="30" spans="8:8" ht="16.25">
      <c r="A30" s="90" t="s">
        <v>121</v>
      </c>
    </row>
    <row r="31" spans="8:8" ht="16.25">
      <c r="A31" s="90" t="s">
        <v>122</v>
      </c>
      <c r="E31"/>
    </row>
    <row r="32" spans="8:8" ht="16.25"/>
    <row r="33" spans="8:8" ht="16.25">
      <c r="A33" s="90" t="s">
        <v>134</v>
      </c>
      <c r="B33" s="89"/>
    </row>
    <row r="34" spans="8:8">
      <c r="A34"/>
    </row>
    <row r="35" spans="8:8">
      <c r="A35" s="92" t="s">
        <v>135</v>
      </c>
      <c r="B35" s="96" t="s">
        <v>186</v>
      </c>
      <c r="C35" s="89" t="s">
        <v>136</v>
      </c>
      <c r="D35" s="97">
        <v>1000.0</v>
      </c>
      <c r="E35" s="91"/>
      <c r="F35" t="s">
        <v>221</v>
      </c>
    </row>
    <row r="36" spans="8:8">
      <c r="A36" s="92" t="s">
        <v>158</v>
      </c>
      <c r="B36" s="96" t="s">
        <v>157</v>
      </c>
      <c r="C36" s="89"/>
      <c r="D36" s="98">
        <f>D5*D35</f>
        <v>998.387096774194</v>
      </c>
      <c r="E36" s="91"/>
      <c r="F36" t="s">
        <v>227</v>
      </c>
    </row>
    <row r="37" spans="8:8" ht="18.85">
      <c r="A37" s="92" t="s">
        <v>159</v>
      </c>
      <c r="B37" s="89" t="s">
        <v>144</v>
      </c>
      <c r="C37" s="89" t="s">
        <v>141</v>
      </c>
      <c r="D37" s="98">
        <f>D5*D6*D35</f>
        <v>1.6103017689901686</v>
      </c>
      <c r="E37" s="99"/>
      <c r="F37" t="s">
        <v>228</v>
      </c>
    </row>
    <row r="38" spans="8:8">
      <c r="A38" s="92" t="s">
        <v>145</v>
      </c>
      <c r="B38" s="89" t="s">
        <v>146</v>
      </c>
      <c r="C38" s="89" t="s">
        <v>147</v>
      </c>
      <c r="D38" s="98">
        <f>SQRT(D37)</f>
        <v>1.2689766621140708</v>
      </c>
      <c r="F38" t="s">
        <v>229</v>
      </c>
    </row>
    <row r="39" spans="8:8">
      <c r="A39" s="92" t="s">
        <v>150</v>
      </c>
      <c r="B39" s="89" t="s">
        <v>153</v>
      </c>
      <c r="C39" s="89" t="s">
        <v>151</v>
      </c>
      <c r="D39" s="98">
        <f>2*D38</f>
        <v>2.5379533242281416</v>
      </c>
      <c r="F39" t="s">
        <v>232</v>
      </c>
    </row>
    <row r="40" spans="8:8">
      <c r="A40" s="92"/>
      <c r="B40" s="89"/>
      <c r="C40" s="89"/>
      <c r="D40" s="98"/>
      <c r="F40"/>
    </row>
    <row r="41" spans="8:8">
      <c r="A41" s="92" t="s">
        <v>152</v>
      </c>
      <c r="B41" s="100">
        <v>99.45</v>
      </c>
      <c r="C41" s="101" t="s">
        <v>249</v>
      </c>
      <c r="D41" s="102">
        <f>D39</f>
        <v>2.5379533242281416</v>
      </c>
    </row>
    <row r="42" spans="8:8">
      <c r="A42" s="92"/>
      <c r="B42" s="100">
        <v>99.75</v>
      </c>
      <c r="C42" s="101"/>
      <c r="D42" s="102">
        <f>3*D38</f>
        <v>3.8069299863422126</v>
      </c>
      <c r="F42" t="s">
        <v>256</v>
      </c>
    </row>
    <row r="43" spans="8:8">
      <c r="A43" s="92"/>
      <c r="B43" s="100">
        <v>99.9936</v>
      </c>
      <c r="C43" s="101"/>
      <c r="D43" s="102">
        <f>4*D38</f>
        <v>5.075906648456283</v>
      </c>
      <c r="F43" t="s">
        <v>260</v>
      </c>
    </row>
    <row r="44" spans="8:8">
      <c r="A44" s="92"/>
      <c r="B44" s="100">
        <v>99.99994</v>
      </c>
      <c r="C44" s="101"/>
      <c r="D44" s="102">
        <f>5*D38</f>
        <v>6.344883310570354</v>
      </c>
      <c r="F44" t="s">
        <v>261</v>
      </c>
    </row>
    <row r="45" spans="8:8">
      <c r="A45" s="92"/>
      <c r="B45" s="100">
        <v>99.9999998</v>
      </c>
      <c r="C45" s="101"/>
      <c r="D45" s="102">
        <f>6*D38</f>
        <v>7.613859972684425</v>
      </c>
    </row>
    <row r="46" spans="8:8" ht="18.85">
      <c r="B46" s="100"/>
    </row>
    <row r="47" spans="8:8">
      <c r="A47" s="92" t="s">
        <v>156</v>
      </c>
      <c r="D47"/>
      <c r="E47"/>
    </row>
    <row r="48" spans="8:8">
      <c r="D48"/>
    </row>
  </sheetData>
  <mergeCells count="1">
    <mergeCell ref="C41:C45"/>
  </mergeCells>
  <pageMargins left="0.7" right="0.7" top="0.75" bottom="0.75" header="0.3" footer="0.3"/>
</worksheet>
</file>

<file path=docProps/app.xml><?xml version="1.0" encoding="utf-8"?>
<Properties xmlns="http://schemas.openxmlformats.org/officeDocument/2006/extended-properties">
  <Application>Kingsoft Office</Application>
  <DocSecurity>0</DocSecurity>
  <ScaleCrop>0</ScaleCrop>
  <LinksUpToDate>0</LinksUpToDate>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creator>Kenn Tollens</dc:creator>
  <cp:lastModifiedBy>Kenn Tollens</cp:lastModifiedBy>
  <dcterms:created xsi:type="dcterms:W3CDTF">2022-05-07T02:18:24Z</dcterms:created>
  <dcterms:modified xsi:type="dcterms:W3CDTF">2022-05-21T17:21:21Z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1cda95fc25ff4c359a938e615ff7cc35</vt:lpwstr>
  </property>
</Properties>
</file>